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y\Desktop\"/>
    </mc:Choice>
  </mc:AlternateContent>
  <bookViews>
    <workbookView xWindow="0" yWindow="0" windowWidth="28800" windowHeight="12435"/>
  </bookViews>
  <sheets>
    <sheet name="OO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R53" i="1"/>
  <c r="S53" i="1" s="1"/>
  <c r="Q53" i="1"/>
  <c r="R52" i="1"/>
  <c r="Q52" i="1"/>
  <c r="J52" i="1"/>
  <c r="T52" i="1" s="1"/>
  <c r="R51" i="1"/>
  <c r="Q51" i="1"/>
  <c r="T51" i="1" s="1"/>
  <c r="R50" i="1"/>
  <c r="Q50" i="1"/>
  <c r="W50" i="1" s="1"/>
  <c r="I48" i="1"/>
  <c r="R47" i="1"/>
  <c r="S47" i="1" s="1"/>
  <c r="Q47" i="1"/>
  <c r="R46" i="1"/>
  <c r="Q46" i="1"/>
  <c r="J46" i="1"/>
  <c r="R45" i="1"/>
  <c r="Q45" i="1"/>
  <c r="T45" i="1" s="1"/>
  <c r="R44" i="1"/>
  <c r="Q44" i="1"/>
  <c r="W44" i="1" s="1"/>
  <c r="S52" i="1" l="1"/>
  <c r="T46" i="1"/>
  <c r="W51" i="1"/>
  <c r="T50" i="1"/>
  <c r="S51" i="1"/>
  <c r="S54" i="1" s="1"/>
  <c r="W45" i="1"/>
  <c r="S46" i="1"/>
  <c r="T44" i="1"/>
  <c r="S45" i="1"/>
  <c r="S48" i="1" s="1"/>
  <c r="I41" i="1"/>
  <c r="R40" i="1"/>
  <c r="Q40" i="1"/>
  <c r="R39" i="1"/>
  <c r="Q39" i="1"/>
  <c r="J39" i="1"/>
  <c r="R38" i="1"/>
  <c r="Q38" i="1"/>
  <c r="T38" i="1" s="1"/>
  <c r="J34" i="1"/>
  <c r="I36" i="1"/>
  <c r="R35" i="1"/>
  <c r="Q35" i="1"/>
  <c r="R34" i="1"/>
  <c r="Q34" i="1"/>
  <c r="R33" i="1"/>
  <c r="Q33" i="1"/>
  <c r="T33" i="1" s="1"/>
  <c r="W52" i="1" l="1"/>
  <c r="T53" i="1"/>
  <c r="T49" i="1" s="1"/>
  <c r="T47" i="1"/>
  <c r="T43" i="1" s="1"/>
  <c r="W46" i="1"/>
  <c r="W33" i="1"/>
  <c r="W38" i="1"/>
  <c r="T39" i="1"/>
  <c r="S40" i="1"/>
  <c r="S34" i="1"/>
  <c r="S38" i="1"/>
  <c r="S39" i="1"/>
  <c r="S35" i="1"/>
  <c r="T34" i="1"/>
  <c r="S33" i="1"/>
  <c r="T54" i="1" l="1"/>
  <c r="T48" i="1"/>
  <c r="S41" i="1"/>
  <c r="S36" i="1"/>
  <c r="W35" i="1" l="1"/>
  <c r="W40" i="1"/>
  <c r="T35" i="1"/>
  <c r="T36" i="1" s="1"/>
  <c r="T40" i="1"/>
  <c r="T41" i="1" s="1"/>
  <c r="I30" i="1"/>
  <c r="R29" i="1"/>
  <c r="Q29" i="1"/>
  <c r="R28" i="1"/>
  <c r="Q28" i="1"/>
  <c r="J28" i="1"/>
  <c r="R27" i="1"/>
  <c r="Q27" i="1"/>
  <c r="R26" i="1"/>
  <c r="Q26" i="1"/>
  <c r="T26" i="1" s="1"/>
  <c r="T27" i="1" l="1"/>
  <c r="W27" i="1"/>
  <c r="W26" i="1"/>
  <c r="T32" i="1"/>
  <c r="T37" i="1"/>
  <c r="S27" i="1"/>
  <c r="S29" i="1"/>
  <c r="T28" i="1"/>
  <c r="S28" i="1"/>
  <c r="I23" i="1"/>
  <c r="R22" i="1"/>
  <c r="Q22" i="1"/>
  <c r="R21" i="1"/>
  <c r="Q21" i="1"/>
  <c r="J21" i="1"/>
  <c r="R20" i="1"/>
  <c r="Q20" i="1"/>
  <c r="R19" i="1"/>
  <c r="Q19" i="1"/>
  <c r="T19" i="1" s="1"/>
  <c r="T20" i="1" l="1"/>
  <c r="W20" i="1"/>
  <c r="W28" i="1"/>
  <c r="W19" i="1"/>
  <c r="S20" i="1"/>
  <c r="S30" i="1"/>
  <c r="S22" i="1"/>
  <c r="T21" i="1"/>
  <c r="S21" i="1"/>
  <c r="T29" i="1" l="1"/>
  <c r="T25" i="1" s="1"/>
  <c r="T30" i="1"/>
  <c r="S23" i="1"/>
  <c r="W21" i="1" s="1"/>
  <c r="T22" i="1" l="1"/>
  <c r="T18" i="1" s="1"/>
  <c r="T23" i="1"/>
  <c r="I16" i="1" l="1"/>
  <c r="R15" i="1"/>
  <c r="Q15" i="1"/>
  <c r="R14" i="1"/>
  <c r="Q14" i="1"/>
  <c r="J14" i="1"/>
  <c r="R13" i="1"/>
  <c r="Q13" i="1"/>
  <c r="R12" i="1"/>
  <c r="Q12" i="1"/>
  <c r="I10" i="1"/>
  <c r="R9" i="1"/>
  <c r="Q9" i="1"/>
  <c r="R8" i="1"/>
  <c r="Q8" i="1"/>
  <c r="J8" i="1"/>
  <c r="R7" i="1"/>
  <c r="Q7" i="1"/>
  <c r="R6" i="1"/>
  <c r="Q6" i="1"/>
  <c r="T13" i="1" l="1"/>
  <c r="W13" i="1"/>
  <c r="T12" i="1"/>
  <c r="W12" i="1"/>
  <c r="T6" i="1"/>
  <c r="W6" i="1"/>
  <c r="T7" i="1"/>
  <c r="W7" i="1"/>
  <c r="T14" i="1"/>
  <c r="S12" i="1"/>
  <c r="S8" i="1"/>
  <c r="S15" i="1"/>
  <c r="T8" i="1"/>
  <c r="S9" i="1"/>
  <c r="S14" i="1"/>
  <c r="S6" i="1"/>
  <c r="S16" i="1" l="1"/>
  <c r="T15" i="1" s="1"/>
  <c r="S10" i="1"/>
  <c r="W8" i="1" s="1"/>
  <c r="W14" i="1" l="1"/>
  <c r="T11" i="1"/>
  <c r="T16" i="1"/>
  <c r="T9" i="1"/>
  <c r="T10" i="1" s="1"/>
  <c r="T5" i="1" l="1"/>
</calcChain>
</file>

<file path=xl/sharedStrings.xml><?xml version="1.0" encoding="utf-8"?>
<sst xmlns="http://schemas.openxmlformats.org/spreadsheetml/2006/main" count="274" uniqueCount="62">
  <si>
    <t>Call</t>
  </si>
  <si>
    <t>Put</t>
  </si>
  <si>
    <t>Spread</t>
  </si>
  <si>
    <t>Buy</t>
  </si>
  <si>
    <t>Sell</t>
  </si>
  <si>
    <t>Buy/Sell</t>
  </si>
  <si>
    <t>AAPL</t>
  </si>
  <si>
    <t>Bull Call</t>
  </si>
  <si>
    <t>Symbol</t>
  </si>
  <si>
    <t>Sell Credit</t>
  </si>
  <si>
    <t>Jan.18</t>
  </si>
  <si>
    <t>Total Units</t>
  </si>
  <si>
    <t>Spread Value</t>
  </si>
  <si>
    <t xml:space="preserve">Potential Gain </t>
  </si>
  <si>
    <t>Downside Cost</t>
  </si>
  <si>
    <r>
      <t>Net</t>
    </r>
    <r>
      <rPr>
        <b/>
        <sz val="11"/>
        <color theme="1"/>
        <rFont val="Calibri"/>
        <family val="2"/>
        <scheme val="minor"/>
      </rPr>
      <t xml:space="preserve"> Credit</t>
    </r>
    <r>
      <rPr>
        <b/>
        <sz val="11"/>
        <color rgb="FFFF0000"/>
        <rFont val="Calibri"/>
        <family val="2"/>
        <scheme val="minor"/>
      </rPr>
      <t>(Cost)</t>
    </r>
    <r>
      <rPr>
        <sz val="11"/>
        <color theme="1"/>
        <rFont val="Calibri"/>
        <family val="2"/>
        <scheme val="minor"/>
      </rPr>
      <t>/Share</t>
    </r>
  </si>
  <si>
    <t>1-Short</t>
  </si>
  <si>
    <t>2-Long</t>
  </si>
  <si>
    <t>3-Short</t>
  </si>
  <si>
    <t>Buy Long</t>
  </si>
  <si>
    <t>Sell Short</t>
  </si>
  <si>
    <r>
      <t xml:space="preserve">Buy </t>
    </r>
    <r>
      <rPr>
        <b/>
        <sz val="11"/>
        <color rgb="FFFF0000"/>
        <rFont val="Calibri"/>
        <family val="2"/>
        <scheme val="minor"/>
      </rPr>
      <t>(Debit)</t>
    </r>
  </si>
  <si>
    <t>$$</t>
  </si>
  <si>
    <t>Date</t>
  </si>
  <si>
    <t>1-Long</t>
  </si>
  <si>
    <t>2-Short</t>
  </si>
  <si>
    <t>Margin Reqmt's</t>
  </si>
  <si>
    <t>% Gain on Margin Rqmt</t>
  </si>
  <si>
    <t>Margin Rqmts.</t>
  </si>
  <si>
    <t>Potential Net Gain (NPV)</t>
  </si>
  <si>
    <t>BHI @</t>
  </si>
  <si>
    <t>Date: Aug.2 2016</t>
  </si>
  <si>
    <t xml:space="preserve">Buy </t>
  </si>
  <si>
    <t>Trending Up</t>
  </si>
  <si>
    <t>Sh. / Contr.</t>
  </si>
  <si>
    <t>Price  $$</t>
  </si>
  <si>
    <t>SPWR</t>
  </si>
  <si>
    <t>Trending Down</t>
  </si>
  <si>
    <t>SPWR-Phil</t>
  </si>
  <si>
    <t>SPWR-Me</t>
  </si>
  <si>
    <t>Date: Aug.11 2016</t>
  </si>
  <si>
    <t xml:space="preserve">Sell 10 SPWR 2018 $10 puts for $2.90 ($2,900) 
Buy 10 SPWR 2018 $8 calls for $4.15 ($4,150)
Sell 10 SPWR 2018 $13 calls for $2.25 ($2,250) </t>
  </si>
  <si>
    <t xml:space="preserve">That's a $1,000 net credit on the $5,000 spread so potential for a $6,000 gain (+500%) in 16 months if SPWR is back over $13 - not too ambitious.  Worst case is you own 1,000 shares for net $9 ($9,000).  </t>
  </si>
  <si>
    <t>Jan.19</t>
  </si>
  <si>
    <t>LL</t>
  </si>
  <si>
    <t>Date:  Sep.30, 2016</t>
  </si>
  <si>
    <t>Date:  Oct.31 2016</t>
  </si>
  <si>
    <t>BHI- Me</t>
  </si>
  <si>
    <t>BHI-Phil</t>
  </si>
  <si>
    <t>Return on Margin (%)</t>
  </si>
  <si>
    <t>Target</t>
  </si>
  <si>
    <t>Actual</t>
  </si>
  <si>
    <t>Contrs. Plan'd</t>
  </si>
  <si>
    <t>Contr.s Bought</t>
  </si>
  <si>
    <t>Notes from PSW Recommendations</t>
  </si>
  <si>
    <t>Results</t>
  </si>
  <si>
    <r>
      <t>Credit</t>
    </r>
    <r>
      <rPr>
        <b/>
        <sz val="11"/>
        <color rgb="FFFF0000"/>
        <rFont val="Calibri"/>
        <family val="2"/>
        <scheme val="minor"/>
      </rPr>
      <t>(Cost)</t>
    </r>
    <r>
      <rPr>
        <b/>
        <sz val="11"/>
        <color theme="1"/>
        <rFont val="Calibri"/>
        <family val="2"/>
        <scheme val="minor"/>
      </rPr>
      <t>=</t>
    </r>
  </si>
  <si>
    <t>Potential Net ROI %</t>
  </si>
  <si>
    <t>Strike</t>
  </si>
  <si>
    <t>Stock-Phil</t>
  </si>
  <si>
    <t>Stock- Me</t>
  </si>
  <si>
    <t>Stock@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</si>
</sst>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m/d/yy;@"/>
    <numFmt numFmtId="165" formatCode="&quot;$&quot;#,##0.0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10E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57"/>
      <name val="Calibri"/>
      <family val="2"/>
    </font>
    <font>
      <sz val="11"/>
      <color indexed="53"/>
      <name val="Calibri"/>
      <family val="2"/>
    </font>
    <font>
      <sz val="11"/>
      <color rgb="FF0070C0"/>
      <name val="Calibri"/>
      <family val="2"/>
    </font>
    <font>
      <sz val="11"/>
      <color rgb="FF102A42"/>
      <name val="Trebuchet MS"/>
      <family val="2"/>
    </font>
    <font>
      <sz val="11"/>
      <color indexed="48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8" fontId="0" fillId="0" borderId="0" xfId="0" applyNumberFormat="1"/>
    <xf numFmtId="17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2" borderId="0" xfId="0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2" fontId="2" fillId="0" borderId="0" xfId="0" applyNumberFormat="1" applyFont="1"/>
    <xf numFmtId="165" fontId="2" fillId="0" borderId="0" xfId="0" applyNumberFormat="1" applyFont="1"/>
    <xf numFmtId="8" fontId="2" fillId="0" borderId="0" xfId="0" applyNumberFormat="1" applyFont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left"/>
    </xf>
    <xf numFmtId="38" fontId="2" fillId="0" borderId="0" xfId="0" applyNumberFormat="1" applyFont="1" applyAlignment="1">
      <alignment horizontal="center" wrapText="1"/>
    </xf>
    <xf numFmtId="38" fontId="0" fillId="0" borderId="0" xfId="0" applyNumberFormat="1"/>
    <xf numFmtId="8" fontId="0" fillId="6" borderId="1" xfId="0" applyNumberFormat="1" applyFont="1" applyFill="1" applyBorder="1"/>
    <xf numFmtId="165" fontId="8" fillId="6" borderId="1" xfId="0" applyNumberFormat="1" applyFont="1" applyFill="1" applyBorder="1" applyAlignment="1">
      <alignment horizontal="left"/>
    </xf>
    <xf numFmtId="0" fontId="0" fillId="6" borderId="18" xfId="0" applyFill="1" applyBorder="1"/>
    <xf numFmtId="164" fontId="0" fillId="6" borderId="20" xfId="0" applyNumberFormat="1" applyFill="1" applyBorder="1" applyAlignment="1">
      <alignment horizontal="right"/>
    </xf>
    <xf numFmtId="8" fontId="0" fillId="6" borderId="20" xfId="0" applyNumberFormat="1" applyFill="1" applyBorder="1"/>
    <xf numFmtId="0" fontId="2" fillId="3" borderId="22" xfId="0" applyFont="1" applyFill="1" applyBorder="1"/>
    <xf numFmtId="0" fontId="2" fillId="3" borderId="23" xfId="0" applyFont="1" applyFill="1" applyBorder="1" applyAlignment="1">
      <alignment horizontal="center"/>
    </xf>
    <xf numFmtId="0" fontId="0" fillId="3" borderId="23" xfId="0" applyFill="1" applyBorder="1"/>
    <xf numFmtId="2" fontId="2" fillId="3" borderId="23" xfId="0" applyNumberFormat="1" applyFont="1" applyFill="1" applyBorder="1" applyAlignment="1">
      <alignment horizontal="center"/>
    </xf>
    <xf numFmtId="164" fontId="0" fillId="3" borderId="23" xfId="0" applyNumberFormat="1" applyFill="1" applyBorder="1"/>
    <xf numFmtId="165" fontId="0" fillId="3" borderId="24" xfId="0" applyNumberFormat="1" applyFill="1" applyBorder="1"/>
    <xf numFmtId="0" fontId="2" fillId="3" borderId="28" xfId="0" applyFont="1" applyFill="1" applyBorder="1"/>
    <xf numFmtId="0" fontId="2" fillId="3" borderId="29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2" fillId="3" borderId="29" xfId="0" applyFont="1" applyFill="1" applyBorder="1"/>
    <xf numFmtId="2" fontId="2" fillId="3" borderId="29" xfId="0" applyNumberFormat="1" applyFont="1" applyFill="1" applyBorder="1" applyAlignment="1">
      <alignment horizontal="center"/>
    </xf>
    <xf numFmtId="164" fontId="0" fillId="3" borderId="29" xfId="0" applyNumberFormat="1" applyFill="1" applyBorder="1"/>
    <xf numFmtId="165" fontId="0" fillId="3" borderId="30" xfId="0" applyNumberFormat="1" applyFill="1" applyBorder="1"/>
    <xf numFmtId="0" fontId="3" fillId="6" borderId="18" xfId="0" applyFont="1" applyFill="1" applyBorder="1"/>
    <xf numFmtId="164" fontId="0" fillId="6" borderId="18" xfId="0" applyNumberFormat="1" applyFill="1" applyBorder="1"/>
    <xf numFmtId="164" fontId="0" fillId="6" borderId="21" xfId="0" applyNumberFormat="1" applyFill="1" applyBorder="1"/>
    <xf numFmtId="0" fontId="11" fillId="6" borderId="16" xfId="0" applyFont="1" applyFill="1" applyBorder="1" applyAlignment="1">
      <alignment horizontal="center"/>
    </xf>
    <xf numFmtId="10" fontId="12" fillId="6" borderId="5" xfId="0" applyNumberFormat="1" applyFont="1" applyFill="1" applyBorder="1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6" fontId="0" fillId="0" borderId="0" xfId="0" applyNumberFormat="1"/>
    <xf numFmtId="0" fontId="3" fillId="2" borderId="1" xfId="0" quotePrefix="1" applyFont="1" applyFill="1" applyBorder="1"/>
    <xf numFmtId="0" fontId="3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8" fontId="0" fillId="2" borderId="1" xfId="0" applyNumberFormat="1" applyFill="1" applyBorder="1"/>
    <xf numFmtId="8" fontId="3" fillId="2" borderId="1" xfId="0" applyNumberFormat="1" applyFont="1" applyFill="1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3" fillId="6" borderId="1" xfId="0" applyFont="1" applyFill="1" applyBorder="1"/>
    <xf numFmtId="8" fontId="3" fillId="6" borderId="1" xfId="0" applyNumberFormat="1" applyFont="1" applyFill="1" applyBorder="1"/>
    <xf numFmtId="0" fontId="0" fillId="6" borderId="1" xfId="0" applyFill="1" applyBorder="1"/>
    <xf numFmtId="1" fontId="0" fillId="6" borderId="0" xfId="0" applyNumberFormat="1" applyFill="1" applyBorder="1"/>
    <xf numFmtId="0" fontId="0" fillId="6" borderId="0" xfId="0" applyFill="1" applyBorder="1"/>
    <xf numFmtId="3" fontId="0" fillId="6" borderId="0" xfId="0" applyNumberFormat="1" applyFill="1" applyBorder="1"/>
    <xf numFmtId="8" fontId="0" fillId="6" borderId="0" xfId="0" applyNumberFormat="1" applyFill="1" applyBorder="1"/>
    <xf numFmtId="0" fontId="0" fillId="6" borderId="10" xfId="0" applyFill="1" applyBorder="1"/>
    <xf numFmtId="165" fontId="3" fillId="6" borderId="1" xfId="0" applyNumberFormat="1" applyFont="1" applyFill="1" applyBorder="1"/>
    <xf numFmtId="0" fontId="2" fillId="6" borderId="19" xfId="0" applyFont="1" applyFill="1" applyBorder="1"/>
    <xf numFmtId="0" fontId="0" fillId="6" borderId="20" xfId="0" applyFill="1" applyBorder="1" applyAlignment="1">
      <alignment horizontal="center"/>
    </xf>
    <xf numFmtId="0" fontId="0" fillId="6" borderId="20" xfId="0" applyFill="1" applyBorder="1"/>
    <xf numFmtId="165" fontId="3" fillId="6" borderId="20" xfId="0" applyNumberFormat="1" applyFont="1" applyFill="1" applyBorder="1"/>
    <xf numFmtId="164" fontId="0" fillId="6" borderId="11" xfId="0" applyNumberFormat="1" applyFill="1" applyBorder="1"/>
    <xf numFmtId="1" fontId="0" fillId="6" borderId="13" xfId="0" applyNumberFormat="1" applyFill="1" applyBorder="1"/>
    <xf numFmtId="1" fontId="0" fillId="6" borderId="11" xfId="0" applyNumberFormat="1" applyFill="1" applyBorder="1"/>
    <xf numFmtId="0" fontId="0" fillId="6" borderId="11" xfId="0" applyFill="1" applyBorder="1"/>
    <xf numFmtId="8" fontId="0" fillId="6" borderId="11" xfId="0" applyNumberFormat="1" applyFill="1" applyBorder="1"/>
    <xf numFmtId="0" fontId="0" fillId="6" borderId="34" xfId="0" applyFill="1" applyBorder="1"/>
    <xf numFmtId="1" fontId="0" fillId="6" borderId="11" xfId="0" applyNumberFormat="1" applyFill="1" applyBorder="1" applyAlignment="1">
      <alignment horizontal="right"/>
    </xf>
    <xf numFmtId="1" fontId="0" fillId="2" borderId="0" xfId="0" applyNumberFormat="1" applyFill="1" applyBorder="1"/>
    <xf numFmtId="0" fontId="0" fillId="6" borderId="4" xfId="0" applyFill="1" applyBorder="1"/>
    <xf numFmtId="165" fontId="0" fillId="6" borderId="5" xfId="0" applyNumberFormat="1" applyFill="1" applyBorder="1"/>
    <xf numFmtId="2" fontId="0" fillId="6" borderId="5" xfId="0" applyNumberFormat="1" applyFill="1" applyBorder="1"/>
    <xf numFmtId="165" fontId="3" fillId="6" borderId="11" xfId="0" applyNumberFormat="1" applyFont="1" applyFill="1" applyBorder="1"/>
    <xf numFmtId="0" fontId="2" fillId="6" borderId="13" xfId="0" applyFont="1" applyFill="1" applyBorder="1"/>
    <xf numFmtId="0" fontId="0" fillId="6" borderId="11" xfId="0" applyFill="1" applyBorder="1" applyAlignment="1">
      <alignment horizontal="center"/>
    </xf>
    <xf numFmtId="164" fontId="0" fillId="6" borderId="1" xfId="0" applyNumberFormat="1" applyFill="1" applyBorder="1"/>
    <xf numFmtId="1" fontId="1" fillId="6" borderId="0" xfId="0" applyNumberFormat="1" applyFont="1" applyFill="1" applyBorder="1"/>
    <xf numFmtId="165" fontId="5" fillId="6" borderId="0" xfId="0" applyNumberFormat="1" applyFont="1" applyFill="1" applyBorder="1"/>
    <xf numFmtId="1" fontId="5" fillId="6" borderId="0" xfId="0" applyNumberFormat="1" applyFont="1" applyFill="1" applyBorder="1"/>
    <xf numFmtId="1" fontId="1" fillId="6" borderId="12" xfId="0" applyNumberFormat="1" applyFont="1" applyFill="1" applyBorder="1"/>
    <xf numFmtId="165" fontId="5" fillId="6" borderId="12" xfId="0" applyNumberFormat="1" applyFont="1" applyFill="1" applyBorder="1"/>
    <xf numFmtId="6" fontId="0" fillId="6" borderId="0" xfId="0" applyNumberFormat="1" applyFill="1" applyBorder="1"/>
    <xf numFmtId="0" fontId="11" fillId="6" borderId="1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6" fontId="0" fillId="6" borderId="5" xfId="0" applyNumberFormat="1" applyFill="1" applyBorder="1"/>
    <xf numFmtId="1" fontId="2" fillId="6" borderId="11" xfId="0" applyNumberFormat="1" applyFont="1" applyFill="1" applyBorder="1"/>
    <xf numFmtId="8" fontId="0" fillId="6" borderId="0" xfId="0" applyNumberFormat="1" applyFill="1" applyBorder="1" applyAlignment="1">
      <alignment horizontal="left"/>
    </xf>
    <xf numFmtId="0" fontId="2" fillId="5" borderId="14" xfId="0" applyFont="1" applyFill="1" applyBorder="1"/>
    <xf numFmtId="0" fontId="9" fillId="5" borderId="14" xfId="0" applyFont="1" applyFill="1" applyBorder="1"/>
    <xf numFmtId="0" fontId="13" fillId="6" borderId="16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7" fontId="14" fillId="2" borderId="1" xfId="0" applyNumberFormat="1" applyFont="1" applyFill="1" applyBorder="1" applyAlignment="1">
      <alignment horizontal="center"/>
    </xf>
    <xf numFmtId="8" fontId="14" fillId="2" borderId="1" xfId="0" applyNumberFormat="1" applyFont="1" applyFill="1" applyBorder="1"/>
    <xf numFmtId="0" fontId="14" fillId="2" borderId="1" xfId="0" quotePrefix="1" applyFont="1" applyFill="1" applyBorder="1"/>
    <xf numFmtId="1" fontId="0" fillId="6" borderId="0" xfId="0" applyNumberFormat="1" applyFont="1" applyFill="1" applyBorder="1"/>
    <xf numFmtId="0" fontId="16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164" fontId="2" fillId="6" borderId="11" xfId="0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right"/>
    </xf>
    <xf numFmtId="8" fontId="0" fillId="4" borderId="6" xfId="0" applyNumberFormat="1" applyFill="1" applyBorder="1"/>
    <xf numFmtId="165" fontId="3" fillId="4" borderId="6" xfId="0" applyNumberFormat="1" applyFont="1" applyFill="1" applyBorder="1"/>
    <xf numFmtId="164" fontId="0" fillId="4" borderId="7" xfId="0" applyNumberFormat="1" applyFill="1" applyBorder="1" applyAlignment="1">
      <alignment horizontal="right"/>
    </xf>
    <xf numFmtId="0" fontId="7" fillId="4" borderId="6" xfId="0" applyFont="1" applyFill="1" applyBorder="1"/>
    <xf numFmtId="1" fontId="0" fillId="6" borderId="3" xfId="0" applyNumberFormat="1" applyFill="1" applyBorder="1"/>
    <xf numFmtId="1" fontId="0" fillId="6" borderId="37" xfId="0" applyNumberFormat="1" applyFill="1" applyBorder="1"/>
    <xf numFmtId="1" fontId="0" fillId="6" borderId="36" xfId="0" applyNumberFormat="1" applyFill="1" applyBorder="1"/>
    <xf numFmtId="1" fontId="2" fillId="6" borderId="3" xfId="0" applyNumberFormat="1" applyFont="1" applyFill="1" applyBorder="1"/>
    <xf numFmtId="1" fontId="2" fillId="6" borderId="37" xfId="0" applyNumberFormat="1" applyFont="1" applyFill="1" applyBorder="1"/>
    <xf numFmtId="1" fontId="2" fillId="6" borderId="36" xfId="0" applyNumberFormat="1" applyFont="1" applyFill="1" applyBorder="1"/>
    <xf numFmtId="1" fontId="2" fillId="7" borderId="3" xfId="0" applyNumberFormat="1" applyFont="1" applyFill="1" applyBorder="1"/>
    <xf numFmtId="1" fontId="2" fillId="7" borderId="37" xfId="0" applyNumberFormat="1" applyFont="1" applyFill="1" applyBorder="1"/>
    <xf numFmtId="1" fontId="2" fillId="9" borderId="36" xfId="0" applyNumberFormat="1" applyFont="1" applyFill="1" applyBorder="1"/>
    <xf numFmtId="1" fontId="0" fillId="7" borderId="3" xfId="0" applyNumberFormat="1" applyFill="1" applyBorder="1"/>
    <xf numFmtId="1" fontId="0" fillId="7" borderId="37" xfId="0" applyNumberFormat="1" applyFont="1" applyFill="1" applyBorder="1"/>
    <xf numFmtId="1" fontId="0" fillId="8" borderId="36" xfId="0" applyNumberFormat="1" applyFill="1" applyBorder="1"/>
    <xf numFmtId="1" fontId="0" fillId="2" borderId="0" xfId="0" applyNumberFormat="1" applyFont="1" applyFill="1" applyBorder="1"/>
    <xf numFmtId="6" fontId="0" fillId="0" borderId="38" xfId="0" applyNumberFormat="1" applyBorder="1"/>
    <xf numFmtId="9" fontId="6" fillId="6" borderId="11" xfId="0" applyNumberFormat="1" applyFont="1" applyFill="1" applyBorder="1" applyAlignment="1">
      <alignment horizontal="right"/>
    </xf>
    <xf numFmtId="6" fontId="6" fillId="6" borderId="11" xfId="0" applyNumberFormat="1" applyFont="1" applyFill="1" applyBorder="1" applyAlignment="1">
      <alignment horizontal="right"/>
    </xf>
    <xf numFmtId="6" fontId="6" fillId="6" borderId="0" xfId="0" applyNumberFormat="1" applyFont="1" applyFill="1" applyBorder="1" applyAlignment="1">
      <alignment horizontal="right"/>
    </xf>
    <xf numFmtId="0" fontId="0" fillId="4" borderId="35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8" fontId="0" fillId="4" borderId="2" xfId="0" applyNumberFormat="1" applyFill="1" applyBorder="1"/>
    <xf numFmtId="165" fontId="3" fillId="4" borderId="2" xfId="0" applyNumberFormat="1" applyFont="1" applyFill="1" applyBorder="1"/>
    <xf numFmtId="164" fontId="0" fillId="4" borderId="17" xfId="0" applyNumberFormat="1" applyFill="1" applyBorder="1" applyAlignment="1">
      <alignment horizontal="right"/>
    </xf>
    <xf numFmtId="0" fontId="0" fillId="0" borderId="39" xfId="0" applyBorder="1"/>
    <xf numFmtId="165" fontId="0" fillId="0" borderId="39" xfId="0" applyNumberFormat="1" applyBorder="1"/>
    <xf numFmtId="165" fontId="0" fillId="6" borderId="7" xfId="0" applyNumberFormat="1" applyFill="1" applyBorder="1"/>
    <xf numFmtId="8" fontId="0" fillId="6" borderId="39" xfId="0" applyNumberFormat="1" applyFont="1" applyFill="1" applyBorder="1"/>
    <xf numFmtId="8" fontId="0" fillId="6" borderId="39" xfId="0" applyNumberFormat="1" applyFill="1" applyBorder="1"/>
    <xf numFmtId="8" fontId="0" fillId="6" borderId="40" xfId="0" applyNumberFormat="1" applyFill="1" applyBorder="1"/>
    <xf numFmtId="8" fontId="0" fillId="6" borderId="15" xfId="0" applyNumberFormat="1" applyFill="1" applyBorder="1"/>
    <xf numFmtId="6" fontId="0" fillId="6" borderId="7" xfId="0" applyNumberFormat="1" applyFill="1" applyBorder="1"/>
    <xf numFmtId="6" fontId="0" fillId="6" borderId="39" xfId="0" applyNumberFormat="1" applyFill="1" applyBorder="1"/>
    <xf numFmtId="6" fontId="0" fillId="6" borderId="40" xfId="0" applyNumberFormat="1" applyFill="1" applyBorder="1"/>
    <xf numFmtId="6" fontId="0" fillId="6" borderId="15" xfId="0" applyNumberFormat="1" applyFill="1" applyBorder="1"/>
    <xf numFmtId="0" fontId="2" fillId="3" borderId="3" xfId="0" applyFont="1" applyFill="1" applyBorder="1" applyAlignment="1">
      <alignment horizontal="center"/>
    </xf>
    <xf numFmtId="0" fontId="0" fillId="6" borderId="5" xfId="0" applyFill="1" applyBorder="1" applyAlignment="1">
      <alignment horizontal="left" indent="1"/>
    </xf>
    <xf numFmtId="0" fontId="0" fillId="0" borderId="8" xfId="0" applyBorder="1" applyAlignment="1"/>
    <xf numFmtId="0" fontId="1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3" borderId="26" xfId="0" applyFont="1" applyFill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1" fontId="0" fillId="3" borderId="25" xfId="0" applyNumberFormat="1" applyFont="1" applyFill="1" applyBorder="1" applyAlignment="1">
      <alignment horizontal="center" wrapText="1"/>
    </xf>
    <xf numFmtId="1" fontId="0" fillId="3" borderId="31" xfId="0" applyNumberFormat="1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19" fillId="4" borderId="6" xfId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6600"/>
      <color rgb="FF1F10E2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ock@" TargetMode="External"/><Relationship Id="rId1" Type="http://schemas.openxmlformats.org/officeDocument/2006/relationships/hyperlink" Target="mailto:Stock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6"/>
  <sheetViews>
    <sheetView tabSelected="1" zoomScale="90" zoomScaleNormal="90" workbookViewId="0">
      <pane ySplit="2" topLeftCell="A28" activePane="bottomLeft" state="frozen"/>
      <selection pane="bottomLeft" activeCell="G43" sqref="G43"/>
    </sheetView>
  </sheetViews>
  <sheetFormatPr defaultRowHeight="15" x14ac:dyDescent="0.25"/>
  <cols>
    <col min="1" max="1" width="4.625" style="3" customWidth="1"/>
    <col min="2" max="2" width="9.25" customWidth="1"/>
    <col min="3" max="3" width="10.75" style="3" customWidth="1"/>
    <col min="4" max="4" width="9" customWidth="1"/>
    <col min="5" max="5" width="7.625" customWidth="1"/>
    <col min="6" max="6" width="9.625" customWidth="1"/>
    <col min="7" max="7" width="8.625" customWidth="1"/>
    <col min="8" max="8" width="11" customWidth="1"/>
    <col min="9" max="9" width="11.125" customWidth="1"/>
    <col min="10" max="10" width="7.375" customWidth="1"/>
    <col min="11" max="11" width="7.125" style="2" customWidth="1"/>
    <col min="13" max="13" width="4.75" customWidth="1"/>
    <col min="14" max="14" width="7.125" customWidth="1"/>
    <col min="15" max="15" width="8.25" style="16" customWidth="1"/>
    <col min="16" max="16" width="6.875" style="4" customWidth="1"/>
    <col min="17" max="17" width="9.125" style="5"/>
    <col min="18" max="18" width="8.625" style="4" customWidth="1"/>
    <col min="19" max="19" width="11.875" style="143" customWidth="1"/>
    <col min="20" max="20" width="10.875" customWidth="1"/>
    <col min="22" max="22" width="12.625" customWidth="1"/>
    <col min="23" max="23" width="11.625" style="21" customWidth="1"/>
    <col min="24" max="24" width="2.375" customWidth="1"/>
    <col min="25" max="25" width="9.875" bestFit="1" customWidth="1"/>
    <col min="26" max="26" width="10.375" customWidth="1"/>
    <col min="29" max="29" width="6.25" customWidth="1"/>
    <col min="30" max="30" width="1.625" style="45" customWidth="1"/>
  </cols>
  <sheetData>
    <row r="1" spans="1:38" ht="30" customHeight="1" thickTop="1" x14ac:dyDescent="0.25">
      <c r="B1" s="27" t="s">
        <v>8</v>
      </c>
      <c r="C1" s="28" t="s">
        <v>5</v>
      </c>
      <c r="D1" s="153" t="s">
        <v>19</v>
      </c>
      <c r="E1" s="29"/>
      <c r="F1" s="153" t="s">
        <v>20</v>
      </c>
      <c r="G1" s="29"/>
      <c r="H1" s="29"/>
      <c r="I1" s="29"/>
      <c r="J1" s="30" t="s">
        <v>2</v>
      </c>
      <c r="K1" s="31"/>
      <c r="L1" s="32"/>
      <c r="M1" s="32"/>
      <c r="N1" s="166" t="s">
        <v>52</v>
      </c>
      <c r="O1" s="164" t="s">
        <v>53</v>
      </c>
      <c r="P1" s="164" t="s">
        <v>34</v>
      </c>
      <c r="Q1" s="164" t="s">
        <v>11</v>
      </c>
      <c r="R1" s="168" t="s">
        <v>35</v>
      </c>
      <c r="S1" s="158" t="s">
        <v>55</v>
      </c>
      <c r="T1" s="159"/>
      <c r="U1" s="159"/>
      <c r="V1" s="160"/>
      <c r="W1" s="20" t="s">
        <v>14</v>
      </c>
      <c r="Y1" t="s">
        <v>54</v>
      </c>
    </row>
    <row r="2" spans="1:38" ht="15.75" thickBot="1" x14ac:dyDescent="0.3">
      <c r="B2" s="33"/>
      <c r="C2" s="34"/>
      <c r="D2" s="34" t="s">
        <v>58</v>
      </c>
      <c r="E2" s="35" t="s">
        <v>23</v>
      </c>
      <c r="F2" s="34" t="s">
        <v>58</v>
      </c>
      <c r="G2" s="35" t="s">
        <v>23</v>
      </c>
      <c r="H2" s="36" t="s">
        <v>21</v>
      </c>
      <c r="I2" s="36" t="s">
        <v>9</v>
      </c>
      <c r="J2" s="37" t="s">
        <v>22</v>
      </c>
      <c r="K2" s="38"/>
      <c r="L2" s="39"/>
      <c r="M2" s="39"/>
      <c r="N2" s="167"/>
      <c r="O2" s="165"/>
      <c r="P2" s="165"/>
      <c r="Q2" s="165"/>
      <c r="R2" s="169"/>
      <c r="S2" s="161"/>
      <c r="T2" s="162"/>
      <c r="U2" s="162"/>
      <c r="V2" s="163"/>
    </row>
    <row r="3" spans="1:38" ht="15.75" thickTop="1" x14ac:dyDescent="0.25">
      <c r="L3" s="5"/>
      <c r="M3" s="5"/>
      <c r="N3" s="5"/>
      <c r="O3" s="15"/>
      <c r="P3" s="5"/>
      <c r="Q3"/>
      <c r="R3"/>
      <c r="S3" s="142"/>
    </row>
    <row r="4" spans="1:38" s="45" customFormat="1" ht="15.75" thickBot="1" x14ac:dyDescent="0.3">
      <c r="A4" s="47"/>
      <c r="B4" s="1"/>
      <c r="C4" s="47"/>
      <c r="K4" s="46"/>
      <c r="O4" s="17"/>
      <c r="P4" s="49"/>
      <c r="Q4" s="49"/>
      <c r="R4" s="48"/>
      <c r="S4" s="143"/>
      <c r="W4" s="21"/>
    </row>
    <row r="5" spans="1:38" s="45" customFormat="1" ht="15.75" customHeight="1" thickBot="1" x14ac:dyDescent="0.3">
      <c r="A5" s="47"/>
      <c r="B5" s="100" t="s">
        <v>38</v>
      </c>
      <c r="C5" s="112"/>
      <c r="D5" s="113" t="s">
        <v>31</v>
      </c>
      <c r="E5" s="113"/>
      <c r="F5" s="114" t="s">
        <v>36</v>
      </c>
      <c r="G5" s="115">
        <v>10.58</v>
      </c>
      <c r="H5" s="113" t="s">
        <v>37</v>
      </c>
      <c r="I5" s="113"/>
      <c r="J5" s="116"/>
      <c r="K5" s="117"/>
      <c r="L5" s="80"/>
      <c r="M5" s="57"/>
      <c r="N5" s="56" t="s">
        <v>50</v>
      </c>
      <c r="O5" s="102" t="s">
        <v>51</v>
      </c>
      <c r="P5" s="82"/>
      <c r="Q5" s="81"/>
      <c r="R5" s="82"/>
      <c r="S5" s="144"/>
      <c r="T5" s="44">
        <f>IF((Q6+Q7)=0,0,+T9/-(T6+T7))</f>
        <v>2.3820000000000001</v>
      </c>
      <c r="U5" s="154" t="s">
        <v>27</v>
      </c>
      <c r="V5" s="155"/>
      <c r="Y5" s="156" t="s">
        <v>41</v>
      </c>
      <c r="Z5" s="157"/>
      <c r="AA5" s="157"/>
      <c r="AB5" s="157"/>
      <c r="AC5" s="157"/>
      <c r="AD5" s="110"/>
      <c r="AE5" s="157" t="s">
        <v>42</v>
      </c>
      <c r="AF5" s="157"/>
      <c r="AG5" s="157"/>
      <c r="AH5" s="157"/>
      <c r="AI5" s="157"/>
      <c r="AJ5" s="157"/>
      <c r="AK5" s="157"/>
      <c r="AL5" s="157"/>
    </row>
    <row r="6" spans="1:38" s="45" customFormat="1" ht="15" customHeight="1" x14ac:dyDescent="0.25">
      <c r="A6" s="47"/>
      <c r="B6" s="101" t="s">
        <v>1</v>
      </c>
      <c r="C6" s="109" t="s">
        <v>4</v>
      </c>
      <c r="D6" s="59"/>
      <c r="E6" s="59"/>
      <c r="F6" s="103">
        <v>10</v>
      </c>
      <c r="G6" s="104" t="s">
        <v>10</v>
      </c>
      <c r="H6" s="61"/>
      <c r="I6" s="105">
        <v>2.9</v>
      </c>
      <c r="J6" s="67"/>
      <c r="K6" s="61"/>
      <c r="L6" s="90" t="s">
        <v>16</v>
      </c>
      <c r="M6" s="87" t="s">
        <v>1</v>
      </c>
      <c r="N6" s="79">
        <v>10</v>
      </c>
      <c r="O6" s="62">
        <v>10</v>
      </c>
      <c r="P6" s="63">
        <v>100</v>
      </c>
      <c r="Q6" s="64">
        <f>+P6*N6</f>
        <v>1000</v>
      </c>
      <c r="R6" s="65">
        <f>+I6</f>
        <v>2.9</v>
      </c>
      <c r="S6" s="145">
        <f>+Q6*R6-15</f>
        <v>2885</v>
      </c>
      <c r="T6" s="92">
        <f>IF(Q6=0,0,-(F6*Q6)*0.25)</f>
        <v>-2500</v>
      </c>
      <c r="U6" s="63" t="s">
        <v>28</v>
      </c>
      <c r="V6" s="66"/>
      <c r="W6" s="50">
        <f>IF(Q6=0,0,-(Q6*F6))</f>
        <v>-10000</v>
      </c>
      <c r="Y6" s="157"/>
      <c r="Z6" s="157"/>
      <c r="AA6" s="157"/>
      <c r="AB6" s="157"/>
      <c r="AC6" s="157"/>
      <c r="AD6" s="110"/>
      <c r="AE6" s="157"/>
      <c r="AF6" s="157"/>
      <c r="AG6" s="157"/>
      <c r="AH6" s="157"/>
      <c r="AI6" s="157"/>
      <c r="AJ6" s="157"/>
      <c r="AK6" s="157"/>
      <c r="AL6" s="157"/>
    </row>
    <row r="7" spans="1:38" s="45" customFormat="1" ht="15" customHeight="1" thickBot="1" x14ac:dyDescent="0.3">
      <c r="A7" s="47"/>
      <c r="B7" s="94" t="s">
        <v>0</v>
      </c>
      <c r="C7" s="109" t="s">
        <v>4</v>
      </c>
      <c r="D7" s="59"/>
      <c r="E7" s="59"/>
      <c r="F7" s="103"/>
      <c r="G7" s="104"/>
      <c r="H7" s="61"/>
      <c r="I7" s="105"/>
      <c r="J7" s="67"/>
      <c r="K7" s="61"/>
      <c r="L7" s="90" t="s">
        <v>16</v>
      </c>
      <c r="M7" s="88" t="s">
        <v>0</v>
      </c>
      <c r="N7" s="79">
        <v>0</v>
      </c>
      <c r="O7" s="62">
        <v>0</v>
      </c>
      <c r="P7" s="63">
        <v>100</v>
      </c>
      <c r="Q7" s="64">
        <f>+P7*N7</f>
        <v>0</v>
      </c>
      <c r="R7" s="65">
        <f>+I7</f>
        <v>0</v>
      </c>
      <c r="S7" s="145">
        <v>0</v>
      </c>
      <c r="T7" s="92">
        <f>IF(Q7=0,0,-(F7*Q7)*0.25)</f>
        <v>0</v>
      </c>
      <c r="U7" s="63" t="s">
        <v>28</v>
      </c>
      <c r="V7" s="66"/>
      <c r="W7" s="132">
        <f>IF(Q7=0,0,-(Q7*F7))</f>
        <v>0</v>
      </c>
      <c r="Y7" s="157"/>
      <c r="Z7" s="157"/>
      <c r="AA7" s="157"/>
      <c r="AB7" s="157"/>
      <c r="AC7" s="157"/>
      <c r="AD7" s="110"/>
      <c r="AE7" s="157"/>
      <c r="AF7" s="157"/>
      <c r="AG7" s="157"/>
      <c r="AH7" s="157"/>
      <c r="AI7" s="157"/>
      <c r="AJ7" s="157"/>
      <c r="AK7" s="157"/>
      <c r="AL7" s="157"/>
    </row>
    <row r="8" spans="1:38" s="45" customFormat="1" ht="15" customHeight="1" thickTop="1" x14ac:dyDescent="0.25">
      <c r="A8" s="47"/>
      <c r="B8" s="94" t="s">
        <v>7</v>
      </c>
      <c r="C8" s="108" t="s">
        <v>32</v>
      </c>
      <c r="D8" s="106">
        <v>8</v>
      </c>
      <c r="E8" s="104" t="s">
        <v>10</v>
      </c>
      <c r="F8" s="63"/>
      <c r="G8" s="63"/>
      <c r="H8" s="54">
        <v>-4.1500000000000004</v>
      </c>
      <c r="I8" s="98"/>
      <c r="J8" s="60">
        <f>+F9-D8</f>
        <v>5</v>
      </c>
      <c r="K8" s="59"/>
      <c r="L8" s="91" t="s">
        <v>17</v>
      </c>
      <c r="M8" s="88" t="s">
        <v>0</v>
      </c>
      <c r="N8" s="79">
        <v>10</v>
      </c>
      <c r="O8" s="107">
        <v>10</v>
      </c>
      <c r="P8" s="62">
        <v>100</v>
      </c>
      <c r="Q8" s="64">
        <f>+P8*N8</f>
        <v>1000</v>
      </c>
      <c r="R8" s="65">
        <f>+H8</f>
        <v>-4.1500000000000004</v>
      </c>
      <c r="S8" s="146">
        <f>+Q8*R8-15</f>
        <v>-4165</v>
      </c>
      <c r="T8" s="92">
        <f>+Q8*J8</f>
        <v>5000</v>
      </c>
      <c r="U8" s="63" t="s">
        <v>12</v>
      </c>
      <c r="V8" s="66"/>
      <c r="W8" s="6">
        <f>+W6+W7+S10</f>
        <v>-9045</v>
      </c>
      <c r="Y8" s="157"/>
      <c r="Z8" s="157"/>
      <c r="AA8" s="157"/>
      <c r="AB8" s="157"/>
      <c r="AC8" s="157"/>
      <c r="AD8" s="110"/>
      <c r="AE8" s="157"/>
      <c r="AF8" s="157"/>
      <c r="AG8" s="157"/>
      <c r="AH8" s="157"/>
      <c r="AI8" s="157"/>
      <c r="AJ8" s="157"/>
      <c r="AK8" s="157"/>
      <c r="AL8" s="157"/>
    </row>
    <row r="9" spans="1:38" s="45" customFormat="1" ht="15.75" customHeight="1" thickBot="1" x14ac:dyDescent="0.3">
      <c r="A9" s="47"/>
      <c r="B9" s="94" t="s">
        <v>0</v>
      </c>
      <c r="C9" s="109" t="s">
        <v>4</v>
      </c>
      <c r="D9" s="61"/>
      <c r="E9" s="61"/>
      <c r="F9" s="103">
        <v>13</v>
      </c>
      <c r="G9" s="104" t="s">
        <v>10</v>
      </c>
      <c r="H9" s="61"/>
      <c r="I9" s="105">
        <v>2.25</v>
      </c>
      <c r="J9" s="19"/>
      <c r="K9" s="86"/>
      <c r="L9" s="90" t="s">
        <v>18</v>
      </c>
      <c r="M9" s="89" t="s">
        <v>0</v>
      </c>
      <c r="N9" s="79">
        <v>10</v>
      </c>
      <c r="O9" s="62">
        <v>10</v>
      </c>
      <c r="P9" s="63">
        <v>100</v>
      </c>
      <c r="Q9" s="64">
        <f>+P9*N9</f>
        <v>1000</v>
      </c>
      <c r="R9" s="65">
        <f>+I9</f>
        <v>2.25</v>
      </c>
      <c r="S9" s="147">
        <f>+Q9*R9-15</f>
        <v>2235</v>
      </c>
      <c r="T9" s="92">
        <f>+T8+S10</f>
        <v>5955</v>
      </c>
      <c r="U9" s="63" t="s">
        <v>29</v>
      </c>
      <c r="V9" s="66"/>
      <c r="Y9" s="157"/>
      <c r="Z9" s="157"/>
      <c r="AA9" s="157"/>
      <c r="AB9" s="157"/>
      <c r="AC9" s="157"/>
      <c r="AD9" s="110"/>
      <c r="AE9" s="157"/>
      <c r="AF9" s="157"/>
      <c r="AG9" s="157"/>
      <c r="AH9" s="157"/>
      <c r="AI9" s="157"/>
      <c r="AJ9" s="157"/>
      <c r="AK9" s="157"/>
      <c r="AL9" s="157"/>
    </row>
    <row r="10" spans="1:38" s="45" customFormat="1" ht="16.5" customHeight="1" thickTop="1" thickBot="1" x14ac:dyDescent="0.3">
      <c r="A10" s="47"/>
      <c r="B10" s="84"/>
      <c r="C10" s="85"/>
      <c r="D10" s="75"/>
      <c r="E10" s="75"/>
      <c r="F10" s="75"/>
      <c r="G10" s="75"/>
      <c r="H10" s="25" t="s">
        <v>15</v>
      </c>
      <c r="I10" s="76">
        <f>+H8+I9+I6+I7</f>
        <v>0.99999999999999956</v>
      </c>
      <c r="J10" s="83"/>
      <c r="K10" s="72"/>
      <c r="L10" s="73"/>
      <c r="M10" s="74"/>
      <c r="N10" s="78"/>
      <c r="O10" s="74"/>
      <c r="P10" s="75"/>
      <c r="Q10" s="75"/>
      <c r="R10" s="111" t="s">
        <v>56</v>
      </c>
      <c r="S10" s="148">
        <f>SUM(S6:S9)</f>
        <v>955</v>
      </c>
      <c r="T10" s="135" t="str">
        <f>IF(T9&gt;0,"Infinity",(T8/S10))</f>
        <v>Infinity</v>
      </c>
      <c r="U10" s="75" t="s">
        <v>57</v>
      </c>
      <c r="V10" s="77"/>
      <c r="Y10" s="157"/>
      <c r="Z10" s="157"/>
      <c r="AA10" s="157"/>
      <c r="AB10" s="157"/>
      <c r="AC10" s="157"/>
      <c r="AD10" s="110"/>
      <c r="AE10" s="157"/>
      <c r="AF10" s="157"/>
      <c r="AG10" s="157"/>
      <c r="AH10" s="157"/>
      <c r="AI10" s="157"/>
      <c r="AJ10" s="157"/>
      <c r="AK10" s="157"/>
      <c r="AL10" s="157"/>
    </row>
    <row r="11" spans="1:38" s="45" customFormat="1" ht="15.75" customHeight="1" thickBot="1" x14ac:dyDescent="0.3">
      <c r="A11" s="47"/>
      <c r="B11" s="100" t="s">
        <v>39</v>
      </c>
      <c r="C11" s="112"/>
      <c r="D11" s="113" t="s">
        <v>40</v>
      </c>
      <c r="E11" s="113"/>
      <c r="F11" s="114" t="s">
        <v>36</v>
      </c>
      <c r="G11" s="115">
        <v>10.36</v>
      </c>
      <c r="H11" s="113" t="s">
        <v>37</v>
      </c>
      <c r="I11" s="113"/>
      <c r="J11" s="116"/>
      <c r="K11" s="117"/>
      <c r="L11" s="80"/>
      <c r="M11" s="57"/>
      <c r="N11" s="56" t="s">
        <v>50</v>
      </c>
      <c r="O11" s="102" t="s">
        <v>51</v>
      </c>
      <c r="P11" s="82"/>
      <c r="Q11" s="81"/>
      <c r="R11" s="82"/>
      <c r="S11" s="144"/>
      <c r="T11" s="44">
        <f>IF((Q12+Q13)=0,0,+T15/-(T12+T13))</f>
        <v>2.3220000000000001</v>
      </c>
      <c r="U11" s="154" t="s">
        <v>27</v>
      </c>
      <c r="V11" s="155"/>
      <c r="Y11" s="156"/>
      <c r="Z11" s="157"/>
      <c r="AA11" s="157"/>
      <c r="AB11" s="157"/>
      <c r="AC11" s="157"/>
      <c r="AD11" s="110"/>
      <c r="AE11" s="157"/>
      <c r="AF11" s="157"/>
      <c r="AG11" s="157"/>
      <c r="AH11" s="157"/>
      <c r="AI11" s="157"/>
      <c r="AJ11" s="157"/>
      <c r="AK11" s="157"/>
      <c r="AL11" s="157"/>
    </row>
    <row r="12" spans="1:38" s="45" customFormat="1" ht="15" customHeight="1" x14ac:dyDescent="0.25">
      <c r="A12" s="47"/>
      <c r="B12" s="101" t="s">
        <v>1</v>
      </c>
      <c r="C12" s="109" t="s">
        <v>4</v>
      </c>
      <c r="D12" s="59"/>
      <c r="E12" s="59"/>
      <c r="F12" s="103">
        <v>10</v>
      </c>
      <c r="G12" s="104" t="s">
        <v>10</v>
      </c>
      <c r="H12" s="61"/>
      <c r="I12" s="105">
        <v>2.75</v>
      </c>
      <c r="J12" s="67"/>
      <c r="K12" s="61"/>
      <c r="L12" s="90" t="s">
        <v>16</v>
      </c>
      <c r="M12" s="87" t="s">
        <v>1</v>
      </c>
      <c r="N12" s="79">
        <v>10</v>
      </c>
      <c r="O12" s="128">
        <v>10</v>
      </c>
      <c r="P12" s="63">
        <v>100</v>
      </c>
      <c r="Q12" s="64">
        <f>+P12*N12</f>
        <v>1000</v>
      </c>
      <c r="R12" s="65">
        <f>+I12</f>
        <v>2.75</v>
      </c>
      <c r="S12" s="145">
        <f>+Q12*R12-15</f>
        <v>2735</v>
      </c>
      <c r="T12" s="92">
        <f>IF(Q12=0,0,-(F12*Q12)*0.25)</f>
        <v>-2500</v>
      </c>
      <c r="U12" s="63" t="s">
        <v>28</v>
      </c>
      <c r="V12" s="66"/>
      <c r="W12" s="50">
        <f>IF(Q12=0,0,-(Q12*F12))</f>
        <v>-10000</v>
      </c>
      <c r="Y12" s="157"/>
      <c r="Z12" s="157"/>
      <c r="AA12" s="157"/>
      <c r="AB12" s="157"/>
      <c r="AC12" s="157"/>
      <c r="AD12" s="110"/>
      <c r="AE12" s="157"/>
      <c r="AF12" s="157"/>
      <c r="AG12" s="157"/>
      <c r="AH12" s="157"/>
      <c r="AI12" s="157"/>
      <c r="AJ12" s="157"/>
      <c r="AK12" s="157"/>
      <c r="AL12" s="157"/>
    </row>
    <row r="13" spans="1:38" s="45" customFormat="1" ht="15" customHeight="1" thickBot="1" x14ac:dyDescent="0.3">
      <c r="A13" s="47"/>
      <c r="B13" s="94" t="s">
        <v>0</v>
      </c>
      <c r="C13" s="109" t="s">
        <v>4</v>
      </c>
      <c r="D13" s="59"/>
      <c r="E13" s="59"/>
      <c r="F13" s="103"/>
      <c r="G13" s="104"/>
      <c r="H13" s="61"/>
      <c r="I13" s="105"/>
      <c r="J13" s="67"/>
      <c r="K13" s="61"/>
      <c r="L13" s="90" t="s">
        <v>16</v>
      </c>
      <c r="M13" s="88" t="s">
        <v>0</v>
      </c>
      <c r="N13" s="79">
        <v>0</v>
      </c>
      <c r="O13" s="120"/>
      <c r="P13" s="63">
        <v>100</v>
      </c>
      <c r="Q13" s="64">
        <f>+P13*N13</f>
        <v>0</v>
      </c>
      <c r="R13" s="65">
        <f>+I13</f>
        <v>0</v>
      </c>
      <c r="S13" s="145">
        <v>0</v>
      </c>
      <c r="T13" s="92">
        <f>IF(Q13=0,0,-(F13*Q13)*0.25)</f>
        <v>0</v>
      </c>
      <c r="U13" s="63" t="s">
        <v>28</v>
      </c>
      <c r="V13" s="66"/>
      <c r="W13" s="132">
        <f>IF(Q13=0,0,-(Q13*F13))</f>
        <v>0</v>
      </c>
      <c r="Y13" s="157"/>
      <c r="Z13" s="157"/>
      <c r="AA13" s="157"/>
      <c r="AB13" s="157"/>
      <c r="AC13" s="157"/>
      <c r="AD13" s="110"/>
      <c r="AE13" s="157"/>
      <c r="AF13" s="157"/>
      <c r="AG13" s="157"/>
      <c r="AH13" s="157"/>
      <c r="AI13" s="157"/>
      <c r="AJ13" s="157"/>
      <c r="AK13" s="157"/>
      <c r="AL13" s="157"/>
    </row>
    <row r="14" spans="1:38" s="45" customFormat="1" ht="15" customHeight="1" thickTop="1" x14ac:dyDescent="0.25">
      <c r="A14" s="47"/>
      <c r="B14" s="94" t="s">
        <v>7</v>
      </c>
      <c r="C14" s="108" t="s">
        <v>32</v>
      </c>
      <c r="D14" s="106">
        <v>8</v>
      </c>
      <c r="E14" s="104" t="s">
        <v>10</v>
      </c>
      <c r="F14" s="63"/>
      <c r="G14" s="63"/>
      <c r="H14" s="54">
        <v>-4.1500000000000004</v>
      </c>
      <c r="I14" s="98"/>
      <c r="J14" s="60">
        <f>+F15-D14</f>
        <v>5</v>
      </c>
      <c r="K14" s="59"/>
      <c r="L14" s="91" t="s">
        <v>17</v>
      </c>
      <c r="M14" s="88" t="s">
        <v>0</v>
      </c>
      <c r="N14" s="79">
        <v>10</v>
      </c>
      <c r="O14" s="129">
        <v>10</v>
      </c>
      <c r="P14" s="62">
        <v>100</v>
      </c>
      <c r="Q14" s="64">
        <f>+P14*N14</f>
        <v>1000</v>
      </c>
      <c r="R14" s="65">
        <f>+H14</f>
        <v>-4.1500000000000004</v>
      </c>
      <c r="S14" s="146">
        <f>+Q14*R14-15</f>
        <v>-4165</v>
      </c>
      <c r="T14" s="92">
        <f>+Q14*J14</f>
        <v>5000</v>
      </c>
      <c r="U14" s="63" t="s">
        <v>12</v>
      </c>
      <c r="V14" s="66"/>
      <c r="W14" s="6">
        <f>+W12+W13+S16</f>
        <v>-9195</v>
      </c>
      <c r="Y14" s="157"/>
      <c r="Z14" s="157"/>
      <c r="AA14" s="157"/>
      <c r="AB14" s="157"/>
      <c r="AC14" s="157"/>
      <c r="AD14" s="110"/>
      <c r="AE14" s="157"/>
      <c r="AF14" s="157"/>
      <c r="AG14" s="157"/>
      <c r="AH14" s="157"/>
      <c r="AI14" s="157"/>
      <c r="AJ14" s="157"/>
      <c r="AK14" s="157"/>
      <c r="AL14" s="157"/>
    </row>
    <row r="15" spans="1:38" s="45" customFormat="1" ht="15.75" customHeight="1" thickBot="1" x14ac:dyDescent="0.3">
      <c r="A15" s="47"/>
      <c r="B15" s="94" t="s">
        <v>0</v>
      </c>
      <c r="C15" s="109" t="s">
        <v>4</v>
      </c>
      <c r="D15" s="61"/>
      <c r="E15" s="61"/>
      <c r="F15" s="103">
        <v>13</v>
      </c>
      <c r="G15" s="104" t="s">
        <v>10</v>
      </c>
      <c r="H15" s="61"/>
      <c r="I15" s="105">
        <v>2.25</v>
      </c>
      <c r="J15" s="19"/>
      <c r="K15" s="86"/>
      <c r="L15" s="90" t="s">
        <v>18</v>
      </c>
      <c r="M15" s="89" t="s">
        <v>0</v>
      </c>
      <c r="N15" s="79">
        <v>10</v>
      </c>
      <c r="O15" s="130">
        <v>0</v>
      </c>
      <c r="P15" s="63">
        <v>100</v>
      </c>
      <c r="Q15" s="64">
        <f>+P15*N15</f>
        <v>1000</v>
      </c>
      <c r="R15" s="65">
        <f>+I15</f>
        <v>2.25</v>
      </c>
      <c r="S15" s="147">
        <f>+Q15*R15-15</f>
        <v>2235</v>
      </c>
      <c r="T15" s="92">
        <f>+T14+S16</f>
        <v>5805</v>
      </c>
      <c r="U15" s="63" t="s">
        <v>29</v>
      </c>
      <c r="V15" s="66"/>
      <c r="Y15" s="157"/>
      <c r="Z15" s="157"/>
      <c r="AA15" s="157"/>
      <c r="AB15" s="157"/>
      <c r="AC15" s="157"/>
      <c r="AD15" s="110"/>
      <c r="AE15" s="157"/>
      <c r="AF15" s="157"/>
      <c r="AG15" s="157"/>
      <c r="AH15" s="157"/>
      <c r="AI15" s="157"/>
      <c r="AJ15" s="157"/>
      <c r="AK15" s="157"/>
      <c r="AL15" s="157"/>
    </row>
    <row r="16" spans="1:38" s="45" customFormat="1" ht="16.5" customHeight="1" thickTop="1" thickBot="1" x14ac:dyDescent="0.3">
      <c r="A16" s="47"/>
      <c r="B16" s="84"/>
      <c r="C16" s="85"/>
      <c r="D16" s="75"/>
      <c r="E16" s="75"/>
      <c r="F16" s="75"/>
      <c r="G16" s="75"/>
      <c r="H16" s="25" t="s">
        <v>15</v>
      </c>
      <c r="I16" s="76">
        <f>+H14+I15+I12+I13</f>
        <v>0.84999999999999964</v>
      </c>
      <c r="J16" s="83"/>
      <c r="K16" s="72"/>
      <c r="L16" s="73"/>
      <c r="M16" s="74"/>
      <c r="N16" s="78"/>
      <c r="O16" s="74"/>
      <c r="P16" s="75"/>
      <c r="Q16" s="75"/>
      <c r="R16" s="111" t="s">
        <v>56</v>
      </c>
      <c r="S16" s="148">
        <f>SUM(S12:S15)</f>
        <v>805</v>
      </c>
      <c r="T16" s="134" t="str">
        <f>IF(T15&gt;0,"Infinity",(T14/S16))</f>
        <v>Infinity</v>
      </c>
      <c r="U16" s="75" t="s">
        <v>57</v>
      </c>
      <c r="V16" s="77"/>
      <c r="Y16" s="157"/>
      <c r="Z16" s="157"/>
      <c r="AA16" s="157"/>
      <c r="AB16" s="157"/>
      <c r="AC16" s="157"/>
      <c r="AD16" s="110"/>
      <c r="AE16" s="157"/>
      <c r="AF16" s="157"/>
      <c r="AG16" s="157"/>
      <c r="AH16" s="157"/>
      <c r="AI16" s="157"/>
      <c r="AJ16" s="157"/>
      <c r="AK16" s="157"/>
      <c r="AL16" s="157"/>
    </row>
    <row r="17" spans="1:29" s="45" customFormat="1" ht="15.75" thickBot="1" x14ac:dyDescent="0.3">
      <c r="A17" s="47"/>
      <c r="B17" s="1"/>
      <c r="C17" s="47"/>
      <c r="K17" s="46"/>
      <c r="O17" s="17"/>
      <c r="P17" s="49"/>
      <c r="Q17" s="49"/>
      <c r="R17" s="48"/>
      <c r="S17" s="143"/>
      <c r="W17" s="21"/>
    </row>
    <row r="18" spans="1:29" s="45" customFormat="1" ht="15.75" thickBot="1" x14ac:dyDescent="0.3">
      <c r="A18" s="47"/>
      <c r="B18" s="100" t="s">
        <v>44</v>
      </c>
      <c r="C18" s="112"/>
      <c r="D18" s="113" t="s">
        <v>45</v>
      </c>
      <c r="E18" s="113"/>
      <c r="F18" s="114" t="s">
        <v>44</v>
      </c>
      <c r="G18" s="115">
        <v>19.72</v>
      </c>
      <c r="H18" s="118" t="s">
        <v>33</v>
      </c>
      <c r="I18" s="113"/>
      <c r="J18" s="116"/>
      <c r="K18" s="117"/>
      <c r="L18" s="80"/>
      <c r="M18" s="57"/>
      <c r="N18" s="56" t="s">
        <v>50</v>
      </c>
      <c r="O18" s="102" t="s">
        <v>51</v>
      </c>
      <c r="P18" s="82"/>
      <c r="Q18" s="81"/>
      <c r="R18" s="82"/>
      <c r="S18" s="144"/>
      <c r="T18" s="44">
        <f>IF((Q19+Q20)=0,0,+T22/-(T19+T20))</f>
        <v>3.5710000000000002</v>
      </c>
      <c r="U18" s="154" t="s">
        <v>27</v>
      </c>
      <c r="V18" s="155"/>
      <c r="Y18" s="156"/>
      <c r="Z18" s="157"/>
      <c r="AA18" s="157"/>
      <c r="AB18" s="157"/>
      <c r="AC18" s="157"/>
    </row>
    <row r="19" spans="1:29" s="45" customFormat="1" x14ac:dyDescent="0.25">
      <c r="A19" s="47"/>
      <c r="B19" s="43" t="s">
        <v>1</v>
      </c>
      <c r="C19" s="93" t="s">
        <v>4</v>
      </c>
      <c r="D19" s="59"/>
      <c r="E19" s="59"/>
      <c r="F19" s="103"/>
      <c r="G19" s="104"/>
      <c r="H19" s="61"/>
      <c r="I19" s="105"/>
      <c r="J19" s="67"/>
      <c r="K19" s="61"/>
      <c r="L19" s="90" t="s">
        <v>16</v>
      </c>
      <c r="M19" s="87" t="s">
        <v>1</v>
      </c>
      <c r="N19" s="79">
        <v>0</v>
      </c>
      <c r="O19" s="119">
        <v>0</v>
      </c>
      <c r="P19" s="63">
        <v>100</v>
      </c>
      <c r="Q19" s="64">
        <f>+P19*N19</f>
        <v>0</v>
      </c>
      <c r="R19" s="65">
        <f>+I19</f>
        <v>0</v>
      </c>
      <c r="S19" s="145">
        <v>0</v>
      </c>
      <c r="T19" s="92">
        <f>IF(Q19=0,0,-(F19*Q19)*0.25)</f>
        <v>0</v>
      </c>
      <c r="U19" s="63" t="s">
        <v>28</v>
      </c>
      <c r="V19" s="66"/>
      <c r="W19" s="50">
        <f>IF(Q19=0,0,-(Q19*F19))</f>
        <v>0</v>
      </c>
      <c r="Y19" s="157"/>
      <c r="Z19" s="157"/>
      <c r="AA19" s="157"/>
      <c r="AB19" s="157"/>
      <c r="AC19" s="157"/>
    </row>
    <row r="20" spans="1:29" s="45" customFormat="1" ht="15.75" thickBot="1" x14ac:dyDescent="0.3">
      <c r="A20" s="47"/>
      <c r="B20" s="43" t="s">
        <v>1</v>
      </c>
      <c r="C20" s="93" t="s">
        <v>4</v>
      </c>
      <c r="D20" s="59"/>
      <c r="E20" s="18"/>
      <c r="F20" s="103">
        <v>20</v>
      </c>
      <c r="G20" s="104" t="s">
        <v>10</v>
      </c>
      <c r="H20" s="61"/>
      <c r="I20" s="105">
        <v>4.3</v>
      </c>
      <c r="J20" s="67"/>
      <c r="K20" s="61"/>
      <c r="L20" s="90" t="s">
        <v>16</v>
      </c>
      <c r="M20" s="87" t="s">
        <v>1</v>
      </c>
      <c r="N20" s="79">
        <v>10</v>
      </c>
      <c r="O20" s="120">
        <v>0</v>
      </c>
      <c r="P20" s="63">
        <v>100</v>
      </c>
      <c r="Q20" s="64">
        <f>+P20*N20</f>
        <v>1000</v>
      </c>
      <c r="R20" s="65">
        <f>+I20</f>
        <v>4.3</v>
      </c>
      <c r="S20" s="145">
        <f>+Q20*R20-15</f>
        <v>4285</v>
      </c>
      <c r="T20" s="92">
        <f>IF(Q20=0,0,-(F20*Q20)*0.25)</f>
        <v>-5000</v>
      </c>
      <c r="U20" s="63" t="s">
        <v>28</v>
      </c>
      <c r="V20" s="66"/>
      <c r="W20" s="132">
        <f>IF(Q20=0,0,-(Q20*F20))</f>
        <v>-20000</v>
      </c>
      <c r="Y20" s="157"/>
      <c r="Z20" s="157"/>
      <c r="AA20" s="157"/>
      <c r="AB20" s="157"/>
      <c r="AC20" s="157"/>
    </row>
    <row r="21" spans="1:29" s="45" customFormat="1" ht="15.75" thickTop="1" x14ac:dyDescent="0.25">
      <c r="A21" s="47"/>
      <c r="B21" s="94" t="s">
        <v>7</v>
      </c>
      <c r="C21" s="95" t="s">
        <v>3</v>
      </c>
      <c r="D21" s="106">
        <v>20</v>
      </c>
      <c r="E21" s="104" t="s">
        <v>43</v>
      </c>
      <c r="F21" s="63"/>
      <c r="G21" s="63"/>
      <c r="H21" s="54">
        <v>-3.8</v>
      </c>
      <c r="I21" s="98"/>
      <c r="J21" s="60">
        <f>+F22-D21</f>
        <v>5</v>
      </c>
      <c r="K21" s="59"/>
      <c r="L21" s="91" t="s">
        <v>17</v>
      </c>
      <c r="M21" s="88" t="s">
        <v>0</v>
      </c>
      <c r="N21" s="79">
        <v>40</v>
      </c>
      <c r="O21" s="120">
        <v>0</v>
      </c>
      <c r="P21" s="62">
        <v>100</v>
      </c>
      <c r="Q21" s="64">
        <f>+P21*N21</f>
        <v>4000</v>
      </c>
      <c r="R21" s="65">
        <f>+H21</f>
        <v>-3.8</v>
      </c>
      <c r="S21" s="146">
        <f>+Q21*R21-15</f>
        <v>-15215</v>
      </c>
      <c r="T21" s="92">
        <f>+Q21*J21</f>
        <v>20000</v>
      </c>
      <c r="U21" s="63" t="s">
        <v>12</v>
      </c>
      <c r="V21" s="66"/>
      <c r="W21" s="6">
        <f>+W19+W20+S23</f>
        <v>-22145</v>
      </c>
      <c r="Y21" s="157"/>
      <c r="Z21" s="157"/>
      <c r="AA21" s="157"/>
      <c r="AB21" s="157"/>
      <c r="AC21" s="157"/>
    </row>
    <row r="22" spans="1:29" s="45" customFormat="1" ht="15.75" thickBot="1" x14ac:dyDescent="0.3">
      <c r="A22" s="47"/>
      <c r="B22" s="94" t="s">
        <v>0</v>
      </c>
      <c r="C22" s="93" t="s">
        <v>4</v>
      </c>
      <c r="D22" s="61"/>
      <c r="E22" s="61"/>
      <c r="F22" s="103">
        <v>25</v>
      </c>
      <c r="G22" s="104" t="s">
        <v>10</v>
      </c>
      <c r="H22" s="61"/>
      <c r="I22" s="105">
        <v>2.2000000000000002</v>
      </c>
      <c r="J22" s="19"/>
      <c r="K22" s="86"/>
      <c r="L22" s="90" t="s">
        <v>18</v>
      </c>
      <c r="M22" s="89" t="s">
        <v>0</v>
      </c>
      <c r="N22" s="79">
        <v>40</v>
      </c>
      <c r="O22" s="121">
        <v>0</v>
      </c>
      <c r="P22" s="63">
        <v>100</v>
      </c>
      <c r="Q22" s="64">
        <f>+P22*N22</f>
        <v>4000</v>
      </c>
      <c r="R22" s="65">
        <f>+I22</f>
        <v>2.2000000000000002</v>
      </c>
      <c r="S22" s="147">
        <f>+Q22*R22-15</f>
        <v>8785</v>
      </c>
      <c r="T22" s="92">
        <f>+T21+S23</f>
        <v>17855</v>
      </c>
      <c r="U22" s="63" t="s">
        <v>29</v>
      </c>
      <c r="V22" s="66"/>
      <c r="Y22" s="157"/>
      <c r="Z22" s="157"/>
      <c r="AA22" s="157"/>
      <c r="AB22" s="157"/>
      <c r="AC22" s="157"/>
    </row>
    <row r="23" spans="1:29" s="45" customFormat="1" ht="16.5" thickTop="1" thickBot="1" x14ac:dyDescent="0.3">
      <c r="A23" s="47"/>
      <c r="B23" s="84"/>
      <c r="C23" s="85"/>
      <c r="D23" s="75"/>
      <c r="E23" s="75"/>
      <c r="F23" s="75"/>
      <c r="G23" s="75"/>
      <c r="H23" s="25" t="s">
        <v>15</v>
      </c>
      <c r="I23" s="76">
        <f>+H21+I22+I19+I20</f>
        <v>2.7</v>
      </c>
      <c r="J23" s="83"/>
      <c r="K23" s="72"/>
      <c r="L23" s="73"/>
      <c r="M23" s="74"/>
      <c r="N23" s="78"/>
      <c r="O23" s="74"/>
      <c r="P23" s="75"/>
      <c r="Q23" s="75"/>
      <c r="R23" s="111" t="s">
        <v>56</v>
      </c>
      <c r="S23" s="148">
        <f>SUM(S19:S22)</f>
        <v>-2145</v>
      </c>
      <c r="T23" s="133">
        <f>IF(S23&gt;0,"Infinity",-(T22/S23))</f>
        <v>8.3240093240093245</v>
      </c>
      <c r="U23" s="75" t="s">
        <v>57</v>
      </c>
      <c r="V23" s="77"/>
      <c r="Y23" s="157"/>
      <c r="Z23" s="157"/>
      <c r="AA23" s="157"/>
      <c r="AB23" s="157"/>
      <c r="AC23" s="157"/>
    </row>
    <row r="24" spans="1:29" s="45" customFormat="1" ht="15.75" thickBot="1" x14ac:dyDescent="0.3">
      <c r="A24" s="47"/>
      <c r="B24" s="1"/>
      <c r="C24" s="47"/>
      <c r="K24" s="46"/>
      <c r="O24" s="17"/>
      <c r="P24" s="49"/>
      <c r="Q24" s="49"/>
      <c r="R24" s="48"/>
      <c r="S24" s="143"/>
      <c r="W24" s="21"/>
    </row>
    <row r="25" spans="1:29" s="45" customFormat="1" ht="15.75" thickBot="1" x14ac:dyDescent="0.3">
      <c r="A25" s="47"/>
      <c r="B25" s="100" t="s">
        <v>6</v>
      </c>
      <c r="C25" s="112"/>
      <c r="D25" s="113" t="s">
        <v>45</v>
      </c>
      <c r="E25" s="113"/>
      <c r="F25" s="114" t="s">
        <v>6</v>
      </c>
      <c r="G25" s="115">
        <v>117.7</v>
      </c>
      <c r="H25" s="118" t="s">
        <v>33</v>
      </c>
      <c r="I25" s="113"/>
      <c r="J25" s="116"/>
      <c r="K25" s="117"/>
      <c r="L25" s="80"/>
      <c r="M25" s="57"/>
      <c r="N25" s="56" t="s">
        <v>50</v>
      </c>
      <c r="O25" s="102" t="s">
        <v>51</v>
      </c>
      <c r="P25" s="82"/>
      <c r="Q25" s="81"/>
      <c r="R25" s="82"/>
      <c r="S25" s="144"/>
      <c r="T25" s="44">
        <f>IF((Q26+Q27)=0,0,+T29/-(T26+T27))</f>
        <v>1.1659999999999999</v>
      </c>
      <c r="U25" s="154" t="s">
        <v>27</v>
      </c>
      <c r="V25" s="155"/>
      <c r="Y25" s="156"/>
      <c r="Z25" s="157"/>
      <c r="AA25" s="157"/>
      <c r="AB25" s="157"/>
      <c r="AC25" s="157"/>
    </row>
    <row r="26" spans="1:29" s="45" customFormat="1" x14ac:dyDescent="0.25">
      <c r="A26" s="47"/>
      <c r="B26" s="43" t="s">
        <v>1</v>
      </c>
      <c r="C26" s="93" t="s">
        <v>4</v>
      </c>
      <c r="D26" s="59"/>
      <c r="E26" s="59"/>
      <c r="F26" s="103"/>
      <c r="G26" s="104"/>
      <c r="H26" s="61"/>
      <c r="I26" s="105"/>
      <c r="J26" s="67"/>
      <c r="K26" s="61"/>
      <c r="L26" s="90" t="s">
        <v>16</v>
      </c>
      <c r="M26" s="87" t="s">
        <v>1</v>
      </c>
      <c r="N26" s="79">
        <v>0</v>
      </c>
      <c r="O26" s="119">
        <v>0</v>
      </c>
      <c r="P26" s="63">
        <v>100</v>
      </c>
      <c r="Q26" s="64">
        <f>+P26*N26</f>
        <v>0</v>
      </c>
      <c r="R26" s="65">
        <f>+I26</f>
        <v>0</v>
      </c>
      <c r="S26" s="145">
        <v>0</v>
      </c>
      <c r="T26" s="92">
        <f>IF(Q26=0,0,-(F26*Q26)*0.25)</f>
        <v>0</v>
      </c>
      <c r="U26" s="63" t="s">
        <v>28</v>
      </c>
      <c r="V26" s="66"/>
      <c r="W26" s="50">
        <f>IF(Q26=0,0,-(Q26*F26))</f>
        <v>0</v>
      </c>
      <c r="Y26" s="157"/>
      <c r="Z26" s="157"/>
      <c r="AA26" s="157"/>
      <c r="AB26" s="157"/>
      <c r="AC26" s="157"/>
    </row>
    <row r="27" spans="1:29" s="45" customFormat="1" ht="15.75" thickBot="1" x14ac:dyDescent="0.3">
      <c r="A27" s="47"/>
      <c r="B27" s="43" t="s">
        <v>1</v>
      </c>
      <c r="C27" s="93" t="s">
        <v>4</v>
      </c>
      <c r="D27" s="59"/>
      <c r="E27" s="18"/>
      <c r="F27" s="103">
        <v>100</v>
      </c>
      <c r="G27" s="104" t="s">
        <v>43</v>
      </c>
      <c r="H27" s="61"/>
      <c r="I27" s="105">
        <v>10.55</v>
      </c>
      <c r="J27" s="67"/>
      <c r="K27" s="61"/>
      <c r="L27" s="90" t="s">
        <v>16</v>
      </c>
      <c r="M27" s="87" t="s">
        <v>1</v>
      </c>
      <c r="N27" s="79">
        <v>3</v>
      </c>
      <c r="O27" s="120">
        <v>0</v>
      </c>
      <c r="P27" s="63">
        <v>100</v>
      </c>
      <c r="Q27" s="64">
        <f>+P27*N27</f>
        <v>300</v>
      </c>
      <c r="R27" s="65">
        <f>+I27</f>
        <v>10.55</v>
      </c>
      <c r="S27" s="145">
        <f>+Q27*R27-15</f>
        <v>3150</v>
      </c>
      <c r="T27" s="92">
        <f>IF(Q27=0,0,-(F27*Q27)*0.25)</f>
        <v>-7500</v>
      </c>
      <c r="U27" s="63" t="s">
        <v>28</v>
      </c>
      <c r="V27" s="66"/>
      <c r="W27" s="132">
        <f>IF(Q27=0,0,-(Q27*F27))</f>
        <v>-30000</v>
      </c>
      <c r="Y27" s="157"/>
      <c r="Z27" s="157"/>
      <c r="AA27" s="157"/>
      <c r="AB27" s="157"/>
      <c r="AC27" s="157"/>
    </row>
    <row r="28" spans="1:29" s="45" customFormat="1" ht="15.75" thickTop="1" x14ac:dyDescent="0.25">
      <c r="A28" s="47"/>
      <c r="B28" s="94" t="s">
        <v>7</v>
      </c>
      <c r="C28" s="95" t="s">
        <v>3</v>
      </c>
      <c r="D28" s="106">
        <v>110</v>
      </c>
      <c r="E28" s="104" t="s">
        <v>43</v>
      </c>
      <c r="F28" s="63"/>
      <c r="G28" s="63"/>
      <c r="H28" s="54">
        <v>-20.75</v>
      </c>
      <c r="I28" s="98"/>
      <c r="J28" s="60">
        <f>+F29-D28</f>
        <v>20</v>
      </c>
      <c r="K28" s="59"/>
      <c r="L28" s="91" t="s">
        <v>17</v>
      </c>
      <c r="M28" s="88" t="s">
        <v>0</v>
      </c>
      <c r="N28" s="79">
        <v>5</v>
      </c>
      <c r="O28" s="120">
        <v>0</v>
      </c>
      <c r="P28" s="62">
        <v>100</v>
      </c>
      <c r="Q28" s="64">
        <f>+P28*N28</f>
        <v>500</v>
      </c>
      <c r="R28" s="65">
        <f>+H28</f>
        <v>-20.75</v>
      </c>
      <c r="S28" s="146">
        <f>+Q28*R28-15</f>
        <v>-10390</v>
      </c>
      <c r="T28" s="92">
        <f>+Q28*J28</f>
        <v>10000</v>
      </c>
      <c r="U28" s="63" t="s">
        <v>12</v>
      </c>
      <c r="V28" s="66"/>
      <c r="W28" s="6">
        <f>+W26+W27+S30</f>
        <v>-31255</v>
      </c>
      <c r="Y28" s="157"/>
      <c r="Z28" s="157"/>
      <c r="AA28" s="157"/>
      <c r="AB28" s="157"/>
      <c r="AC28" s="157"/>
    </row>
    <row r="29" spans="1:29" s="45" customFormat="1" ht="15.75" thickBot="1" x14ac:dyDescent="0.3">
      <c r="A29" s="47"/>
      <c r="B29" s="94" t="s">
        <v>0</v>
      </c>
      <c r="C29" s="93" t="s">
        <v>4</v>
      </c>
      <c r="D29" s="61"/>
      <c r="E29" s="61"/>
      <c r="F29" s="103">
        <v>130</v>
      </c>
      <c r="G29" s="104" t="s">
        <v>43</v>
      </c>
      <c r="H29" s="61"/>
      <c r="I29" s="105">
        <v>12</v>
      </c>
      <c r="J29" s="19"/>
      <c r="K29" s="86"/>
      <c r="L29" s="90" t="s">
        <v>18</v>
      </c>
      <c r="M29" s="89" t="s">
        <v>0</v>
      </c>
      <c r="N29" s="79">
        <v>5</v>
      </c>
      <c r="O29" s="121">
        <v>0</v>
      </c>
      <c r="P29" s="63">
        <v>100</v>
      </c>
      <c r="Q29" s="64">
        <f>+P29*N29</f>
        <v>500</v>
      </c>
      <c r="R29" s="65">
        <f>+I29</f>
        <v>12</v>
      </c>
      <c r="S29" s="147">
        <f>+Q29*R29-15</f>
        <v>5985</v>
      </c>
      <c r="T29" s="92">
        <f>+T28+S30</f>
        <v>8745</v>
      </c>
      <c r="U29" s="63" t="s">
        <v>29</v>
      </c>
      <c r="V29" s="66"/>
      <c r="Y29" s="157"/>
      <c r="Z29" s="157"/>
      <c r="AA29" s="157"/>
      <c r="AB29" s="157"/>
      <c r="AC29" s="157"/>
    </row>
    <row r="30" spans="1:29" s="45" customFormat="1" ht="16.5" thickTop="1" thickBot="1" x14ac:dyDescent="0.3">
      <c r="A30" s="47"/>
      <c r="B30" s="84"/>
      <c r="C30" s="85"/>
      <c r="D30" s="75"/>
      <c r="E30" s="75"/>
      <c r="F30" s="75"/>
      <c r="G30" s="75"/>
      <c r="H30" s="25" t="s">
        <v>15</v>
      </c>
      <c r="I30" s="76">
        <f>+H28+I29+I26+I27</f>
        <v>1.8000000000000007</v>
      </c>
      <c r="J30" s="83"/>
      <c r="K30" s="72"/>
      <c r="L30" s="73"/>
      <c r="M30" s="74"/>
      <c r="N30" s="78"/>
      <c r="O30" s="74"/>
      <c r="P30" s="75"/>
      <c r="Q30" s="75"/>
      <c r="R30" s="111" t="s">
        <v>56</v>
      </c>
      <c r="S30" s="148">
        <f>SUM(S26:S29)</f>
        <v>-1255</v>
      </c>
      <c r="T30" s="133">
        <f>IF(S30&gt;0,"Infinity",-(T29/S30))</f>
        <v>6.9681274900398407</v>
      </c>
      <c r="U30" s="75" t="s">
        <v>57</v>
      </c>
      <c r="V30" s="77"/>
      <c r="Y30" s="157"/>
      <c r="Z30" s="157"/>
      <c r="AA30" s="157"/>
      <c r="AB30" s="157"/>
      <c r="AC30" s="157"/>
    </row>
    <row r="31" spans="1:29" s="45" customFormat="1" ht="15.75" thickBot="1" x14ac:dyDescent="0.3">
      <c r="A31" s="47"/>
      <c r="B31" s="1"/>
      <c r="C31" s="47"/>
      <c r="K31" s="46"/>
      <c r="O31" s="17"/>
      <c r="P31" s="49"/>
      <c r="Q31" s="49"/>
      <c r="R31" s="48"/>
      <c r="S31" s="143"/>
      <c r="W31" s="21"/>
    </row>
    <row r="32" spans="1:29" s="45" customFormat="1" ht="15.75" thickBot="1" x14ac:dyDescent="0.3">
      <c r="A32" s="47"/>
      <c r="B32" s="99" t="s">
        <v>48</v>
      </c>
      <c r="C32" s="136"/>
      <c r="D32" s="137" t="s">
        <v>46</v>
      </c>
      <c r="E32" s="137"/>
      <c r="F32" s="138" t="s">
        <v>30</v>
      </c>
      <c r="G32" s="139">
        <v>58.24</v>
      </c>
      <c r="H32" s="137"/>
      <c r="I32" s="137"/>
      <c r="J32" s="140"/>
      <c r="K32" s="141"/>
      <c r="L32" s="80"/>
      <c r="M32" s="57"/>
      <c r="N32" s="56" t="s">
        <v>50</v>
      </c>
      <c r="O32" s="102" t="s">
        <v>51</v>
      </c>
      <c r="P32" s="82"/>
      <c r="Q32" s="81"/>
      <c r="R32" s="82"/>
      <c r="S32" s="149"/>
      <c r="T32" s="96">
        <f>+T35/T33</f>
        <v>-0.93490909090909091</v>
      </c>
      <c r="U32" s="57" t="s">
        <v>49</v>
      </c>
      <c r="V32" s="58"/>
      <c r="W32" s="21"/>
      <c r="Y32" s="156"/>
      <c r="Z32" s="157"/>
      <c r="AA32" s="157"/>
      <c r="AB32" s="157"/>
      <c r="AC32" s="157"/>
    </row>
    <row r="33" spans="1:29" s="45" customFormat="1" x14ac:dyDescent="0.25">
      <c r="A33" s="47"/>
      <c r="B33" s="14" t="s">
        <v>1</v>
      </c>
      <c r="C33" s="11" t="s">
        <v>4</v>
      </c>
      <c r="D33" s="59"/>
      <c r="E33" s="59"/>
      <c r="F33" s="52">
        <v>55</v>
      </c>
      <c r="G33" s="53" t="s">
        <v>43</v>
      </c>
      <c r="H33" s="61"/>
      <c r="I33" s="55">
        <v>6</v>
      </c>
      <c r="J33" s="23"/>
      <c r="K33" s="24"/>
      <c r="L33" s="90" t="s">
        <v>18</v>
      </c>
      <c r="M33" s="87" t="s">
        <v>1</v>
      </c>
      <c r="N33" s="131">
        <v>10</v>
      </c>
      <c r="O33" s="122">
        <v>0</v>
      </c>
      <c r="P33" s="63">
        <v>100</v>
      </c>
      <c r="Q33" s="64">
        <f>+P33*N33</f>
        <v>1000</v>
      </c>
      <c r="R33" s="65">
        <f>+I33</f>
        <v>6</v>
      </c>
      <c r="S33" s="150">
        <f>+Q33*R33-15</f>
        <v>5985</v>
      </c>
      <c r="T33" s="92">
        <f>IF(Q33=0,0,-(F33*Q33)*0.25)</f>
        <v>-13750</v>
      </c>
      <c r="U33" s="63" t="s">
        <v>26</v>
      </c>
      <c r="V33" s="66"/>
      <c r="W33" s="50">
        <f>IF(Q33=0,0,-(Q33*F33))</f>
        <v>-55000</v>
      </c>
      <c r="Y33" s="157"/>
      <c r="Z33" s="157"/>
      <c r="AA33" s="157"/>
      <c r="AB33" s="157"/>
      <c r="AC33" s="157"/>
    </row>
    <row r="34" spans="1:29" s="45" customFormat="1" ht="15.75" thickBot="1" x14ac:dyDescent="0.3">
      <c r="A34" s="47"/>
      <c r="B34" s="13" t="s">
        <v>7</v>
      </c>
      <c r="C34" s="12" t="s">
        <v>3</v>
      </c>
      <c r="D34" s="51">
        <v>45</v>
      </c>
      <c r="E34" s="53" t="s">
        <v>43</v>
      </c>
      <c r="F34" s="61"/>
      <c r="G34" s="61"/>
      <c r="H34" s="54">
        <v>-15.4</v>
      </c>
      <c r="I34" s="61">
        <v>9</v>
      </c>
      <c r="J34" s="22">
        <f>+F35-D34</f>
        <v>15</v>
      </c>
      <c r="K34" s="40"/>
      <c r="L34" s="91" t="s">
        <v>24</v>
      </c>
      <c r="M34" s="88" t="s">
        <v>0</v>
      </c>
      <c r="N34" s="131">
        <v>10</v>
      </c>
      <c r="O34" s="123">
        <v>0</v>
      </c>
      <c r="P34" s="62">
        <v>100</v>
      </c>
      <c r="Q34" s="64">
        <f>+P34*N34</f>
        <v>1000</v>
      </c>
      <c r="R34" s="65">
        <f>+H34</f>
        <v>-15.4</v>
      </c>
      <c r="S34" s="150">
        <f>+Q34*R34-15</f>
        <v>-15415</v>
      </c>
      <c r="T34" s="92">
        <f>+Q34*J34</f>
        <v>15000</v>
      </c>
      <c r="U34" s="63" t="s">
        <v>12</v>
      </c>
      <c r="V34" s="66"/>
      <c r="W34" s="132"/>
      <c r="Y34" s="157"/>
      <c r="Z34" s="157"/>
      <c r="AA34" s="157"/>
      <c r="AB34" s="157"/>
      <c r="AC34" s="157"/>
    </row>
    <row r="35" spans="1:29" s="45" customFormat="1" ht="16.5" thickTop="1" thickBot="1" x14ac:dyDescent="0.3">
      <c r="A35" s="10"/>
      <c r="B35" s="13" t="s">
        <v>0</v>
      </c>
      <c r="C35" s="11" t="s">
        <v>4</v>
      </c>
      <c r="D35" s="61"/>
      <c r="E35" s="61"/>
      <c r="F35" s="52">
        <v>60</v>
      </c>
      <c r="G35" s="53" t="s">
        <v>43</v>
      </c>
      <c r="H35" s="61"/>
      <c r="I35" s="55">
        <v>7.3</v>
      </c>
      <c r="J35" s="61"/>
      <c r="K35" s="41"/>
      <c r="L35" s="90" t="s">
        <v>25</v>
      </c>
      <c r="M35" s="89" t="s">
        <v>0</v>
      </c>
      <c r="N35" s="131">
        <v>10</v>
      </c>
      <c r="O35" s="124">
        <v>0</v>
      </c>
      <c r="P35" s="63">
        <v>100</v>
      </c>
      <c r="Q35" s="64">
        <f>+P35*N35</f>
        <v>1000</v>
      </c>
      <c r="R35" s="65">
        <f>+I35</f>
        <v>7.3</v>
      </c>
      <c r="S35" s="151">
        <f>+Q35*R35-15</f>
        <v>7285</v>
      </c>
      <c r="T35" s="92">
        <f>+(T34+S36)</f>
        <v>12855</v>
      </c>
      <c r="U35" s="63" t="s">
        <v>13</v>
      </c>
      <c r="V35" s="66"/>
      <c r="W35" s="6">
        <f>+W33+W34+S36</f>
        <v>-57145</v>
      </c>
      <c r="Y35" s="157"/>
      <c r="Z35" s="157"/>
      <c r="AA35" s="157"/>
      <c r="AB35" s="157"/>
      <c r="AC35" s="157"/>
    </row>
    <row r="36" spans="1:29" s="45" customFormat="1" ht="16.5" thickTop="1" thickBot="1" x14ac:dyDescent="0.3">
      <c r="A36" s="47"/>
      <c r="B36" s="68"/>
      <c r="C36" s="69"/>
      <c r="D36" s="70"/>
      <c r="E36" s="70"/>
      <c r="F36" s="70"/>
      <c r="G36" s="70"/>
      <c r="H36" s="25" t="s">
        <v>15</v>
      </c>
      <c r="I36" s="26">
        <f>+H34+I35+I33</f>
        <v>-2.1000000000000014</v>
      </c>
      <c r="J36" s="71"/>
      <c r="K36" s="42"/>
      <c r="L36" s="73"/>
      <c r="M36" s="74"/>
      <c r="N36" s="78"/>
      <c r="O36" s="97"/>
      <c r="P36" s="75"/>
      <c r="Q36" s="75"/>
      <c r="R36" s="111" t="s">
        <v>56</v>
      </c>
      <c r="S36" s="152">
        <f>SUM(S33:S35)</f>
        <v>-2145</v>
      </c>
      <c r="T36" s="133">
        <f>IF(S36&gt;0,"Infinity",-(T35/S36))</f>
        <v>5.9930069930069934</v>
      </c>
      <c r="U36" s="75" t="s">
        <v>57</v>
      </c>
      <c r="V36" s="77"/>
      <c r="W36" s="21"/>
      <c r="Y36" s="157"/>
      <c r="Z36" s="157"/>
      <c r="AA36" s="157"/>
      <c r="AB36" s="157"/>
      <c r="AC36" s="157"/>
    </row>
    <row r="37" spans="1:29" s="45" customFormat="1" ht="15.75" thickBot="1" x14ac:dyDescent="0.3">
      <c r="A37" s="47"/>
      <c r="B37" s="99" t="s">
        <v>47</v>
      </c>
      <c r="C37" s="136"/>
      <c r="D37" s="137" t="s">
        <v>46</v>
      </c>
      <c r="E37" s="137"/>
      <c r="F37" s="138" t="s">
        <v>30</v>
      </c>
      <c r="G37" s="139">
        <v>58.24</v>
      </c>
      <c r="H37" s="137"/>
      <c r="I37" s="137"/>
      <c r="J37" s="140"/>
      <c r="K37" s="141"/>
      <c r="L37" s="80"/>
      <c r="M37" s="57"/>
      <c r="N37" s="56" t="s">
        <v>50</v>
      </c>
      <c r="O37" s="102" t="s">
        <v>51</v>
      </c>
      <c r="P37" s="82"/>
      <c r="Q37" s="81"/>
      <c r="R37" s="82"/>
      <c r="S37" s="149"/>
      <c r="T37" s="96">
        <f>+T40/T38</f>
        <v>-0.81490909090909092</v>
      </c>
      <c r="U37" s="57" t="s">
        <v>49</v>
      </c>
      <c r="V37" s="58"/>
      <c r="W37" s="21"/>
      <c r="Y37" s="157"/>
      <c r="Z37" s="157"/>
      <c r="AA37" s="157"/>
      <c r="AB37" s="157"/>
      <c r="AC37" s="157"/>
    </row>
    <row r="38" spans="1:29" s="45" customFormat="1" x14ac:dyDescent="0.25">
      <c r="A38" s="47"/>
      <c r="B38" s="14" t="s">
        <v>1</v>
      </c>
      <c r="C38" s="11" t="s">
        <v>4</v>
      </c>
      <c r="D38" s="59"/>
      <c r="E38" s="59"/>
      <c r="F38" s="52">
        <v>55</v>
      </c>
      <c r="G38" s="53" t="s">
        <v>43</v>
      </c>
      <c r="H38" s="61"/>
      <c r="I38" s="55">
        <v>6.25</v>
      </c>
      <c r="J38" s="23"/>
      <c r="K38" s="24"/>
      <c r="L38" s="90" t="s">
        <v>18</v>
      </c>
      <c r="M38" s="87" t="s">
        <v>1</v>
      </c>
      <c r="N38" s="131">
        <v>10</v>
      </c>
      <c r="O38" s="125">
        <v>10</v>
      </c>
      <c r="P38" s="63">
        <v>100</v>
      </c>
      <c r="Q38" s="64">
        <f>+P38*N38</f>
        <v>1000</v>
      </c>
      <c r="R38" s="65">
        <f>+I38</f>
        <v>6.25</v>
      </c>
      <c r="S38" s="150">
        <f>+Q38*R38-15</f>
        <v>6235</v>
      </c>
      <c r="T38" s="92">
        <f>IF(Q38=0,0,-(F38*Q38)*0.25)</f>
        <v>-13750</v>
      </c>
      <c r="U38" s="63" t="s">
        <v>26</v>
      </c>
      <c r="V38" s="66"/>
      <c r="W38" s="50">
        <f>IF(Q38=0,0,-(Q38*F38))</f>
        <v>-55000</v>
      </c>
    </row>
    <row r="39" spans="1:29" s="45" customFormat="1" ht="15.75" thickBot="1" x14ac:dyDescent="0.3">
      <c r="A39" s="47"/>
      <c r="B39" s="13" t="s">
        <v>7</v>
      </c>
      <c r="C39" s="12" t="s">
        <v>3</v>
      </c>
      <c r="D39" s="51">
        <v>45</v>
      </c>
      <c r="E39" s="53" t="s">
        <v>10</v>
      </c>
      <c r="F39" s="61"/>
      <c r="G39" s="61"/>
      <c r="H39" s="54">
        <v>-15.5</v>
      </c>
      <c r="I39" s="61">
        <v>9</v>
      </c>
      <c r="J39" s="22">
        <f>+F40-D39</f>
        <v>12.5</v>
      </c>
      <c r="K39" s="40"/>
      <c r="L39" s="91" t="s">
        <v>24</v>
      </c>
      <c r="M39" s="88" t="s">
        <v>0</v>
      </c>
      <c r="N39" s="131">
        <v>10</v>
      </c>
      <c r="O39" s="126">
        <v>10</v>
      </c>
      <c r="P39" s="62">
        <v>100</v>
      </c>
      <c r="Q39" s="64">
        <f>+P39*N39</f>
        <v>1000</v>
      </c>
      <c r="R39" s="65">
        <f>+H39</f>
        <v>-15.5</v>
      </c>
      <c r="S39" s="150">
        <f>+Q39*R39-15</f>
        <v>-15515</v>
      </c>
      <c r="T39" s="92">
        <f>+Q39*J39</f>
        <v>12500</v>
      </c>
      <c r="U39" s="63" t="s">
        <v>12</v>
      </c>
      <c r="V39" s="66"/>
      <c r="W39" s="132"/>
    </row>
    <row r="40" spans="1:29" s="45" customFormat="1" ht="16.5" thickTop="1" thickBot="1" x14ac:dyDescent="0.3">
      <c r="A40" s="10"/>
      <c r="B40" s="13" t="s">
        <v>0</v>
      </c>
      <c r="C40" s="11" t="s">
        <v>4</v>
      </c>
      <c r="D40" s="61"/>
      <c r="E40" s="61"/>
      <c r="F40" s="52">
        <v>57.5</v>
      </c>
      <c r="G40" s="53" t="s">
        <v>43</v>
      </c>
      <c r="H40" s="61"/>
      <c r="I40" s="55">
        <v>8</v>
      </c>
      <c r="J40" s="61"/>
      <c r="K40" s="41"/>
      <c r="L40" s="90" t="s">
        <v>25</v>
      </c>
      <c r="M40" s="89" t="s">
        <v>0</v>
      </c>
      <c r="N40" s="131">
        <v>10</v>
      </c>
      <c r="O40" s="127">
        <v>0</v>
      </c>
      <c r="P40" s="63">
        <v>100</v>
      </c>
      <c r="Q40" s="64">
        <f>+P40*N40</f>
        <v>1000</v>
      </c>
      <c r="R40" s="65">
        <f>+I40</f>
        <v>8</v>
      </c>
      <c r="S40" s="151">
        <f>+Q40*R40-15</f>
        <v>7985</v>
      </c>
      <c r="T40" s="92">
        <f>+(T39+S41)</f>
        <v>11205</v>
      </c>
      <c r="U40" s="63" t="s">
        <v>13</v>
      </c>
      <c r="V40" s="66"/>
      <c r="W40" s="6">
        <f>+W38+W39+S41</f>
        <v>-56295</v>
      </c>
    </row>
    <row r="41" spans="1:29" s="45" customFormat="1" ht="16.5" thickTop="1" thickBot="1" x14ac:dyDescent="0.3">
      <c r="A41" s="47"/>
      <c r="B41" s="68"/>
      <c r="C41" s="69"/>
      <c r="D41" s="70"/>
      <c r="E41" s="70"/>
      <c r="F41" s="70"/>
      <c r="G41" s="70"/>
      <c r="H41" s="25" t="s">
        <v>15</v>
      </c>
      <c r="I41" s="26">
        <f>+H39+I40+I38</f>
        <v>-1.25</v>
      </c>
      <c r="J41" s="71"/>
      <c r="K41" s="42"/>
      <c r="L41" s="73"/>
      <c r="M41" s="74"/>
      <c r="N41" s="78"/>
      <c r="O41" s="97"/>
      <c r="P41" s="75"/>
      <c r="Q41" s="75"/>
      <c r="R41" s="111" t="s">
        <v>56</v>
      </c>
      <c r="S41" s="152">
        <f>SUM(S38:S40)</f>
        <v>-1295</v>
      </c>
      <c r="T41" s="133">
        <f>IF(S41&gt;0,"Infinity",-(T40/S41))</f>
        <v>8.6525096525096519</v>
      </c>
      <c r="U41" s="75" t="s">
        <v>57</v>
      </c>
      <c r="V41" s="77"/>
      <c r="W41" s="21"/>
    </row>
    <row r="42" spans="1:29" ht="15.75" thickBot="1" x14ac:dyDescent="0.3">
      <c r="B42" s="1"/>
      <c r="C42" s="8"/>
      <c r="G42" s="6"/>
      <c r="H42" s="7"/>
    </row>
    <row r="43" spans="1:29" s="45" customFormat="1" ht="15.75" thickBot="1" x14ac:dyDescent="0.3">
      <c r="A43" s="47"/>
      <c r="B43" s="99" t="s">
        <v>59</v>
      </c>
      <c r="C43" s="112"/>
      <c r="D43" s="113" t="s">
        <v>45</v>
      </c>
      <c r="E43" s="113"/>
      <c r="F43" s="170" t="s">
        <v>61</v>
      </c>
      <c r="G43" s="115">
        <v>117.7</v>
      </c>
      <c r="H43" s="118" t="s">
        <v>33</v>
      </c>
      <c r="I43" s="113"/>
      <c r="J43" s="116"/>
      <c r="K43" s="117"/>
      <c r="L43" s="80"/>
      <c r="M43" s="57"/>
      <c r="N43" s="56" t="s">
        <v>50</v>
      </c>
      <c r="O43" s="102" t="s">
        <v>51</v>
      </c>
      <c r="P43" s="82"/>
      <c r="Q43" s="81"/>
      <c r="R43" s="82"/>
      <c r="S43" s="144"/>
      <c r="T43" s="44" t="e">
        <f>IF((Q44+Q45)=0,0,+T47/-(T44+T45))</f>
        <v>#DIV/0!</v>
      </c>
      <c r="U43" s="154" t="s">
        <v>27</v>
      </c>
      <c r="V43" s="155"/>
      <c r="Y43" s="156"/>
      <c r="Z43" s="157"/>
      <c r="AA43" s="157"/>
      <c r="AB43" s="157"/>
      <c r="AC43" s="157"/>
    </row>
    <row r="44" spans="1:29" s="45" customFormat="1" x14ac:dyDescent="0.25">
      <c r="A44" s="47"/>
      <c r="B44" s="43" t="s">
        <v>1</v>
      </c>
      <c r="C44" s="93" t="s">
        <v>4</v>
      </c>
      <c r="D44" s="59"/>
      <c r="E44" s="59"/>
      <c r="F44" s="103"/>
      <c r="G44" s="104"/>
      <c r="H44" s="61"/>
      <c r="I44" s="105"/>
      <c r="J44" s="67"/>
      <c r="K44" s="61"/>
      <c r="L44" s="90" t="s">
        <v>16</v>
      </c>
      <c r="M44" s="87" t="s">
        <v>1</v>
      </c>
      <c r="N44" s="79">
        <v>10</v>
      </c>
      <c r="O44" s="119">
        <v>0</v>
      </c>
      <c r="P44" s="63">
        <v>100</v>
      </c>
      <c r="Q44" s="64">
        <f>+P44*N44</f>
        <v>1000</v>
      </c>
      <c r="R44" s="65">
        <f>+I44</f>
        <v>0</v>
      </c>
      <c r="S44" s="145">
        <v>0</v>
      </c>
      <c r="T44" s="92">
        <f>IF(Q44=0,0,-(F44*Q44)*0.25)</f>
        <v>0</v>
      </c>
      <c r="U44" s="63" t="s">
        <v>28</v>
      </c>
      <c r="V44" s="66"/>
      <c r="W44" s="50">
        <f>IF(Q44=0,0,-(Q44*F44))</f>
        <v>0</v>
      </c>
      <c r="Y44" s="157"/>
      <c r="Z44" s="157"/>
      <c r="AA44" s="157"/>
      <c r="AB44" s="157"/>
      <c r="AC44" s="157"/>
    </row>
    <row r="45" spans="1:29" s="45" customFormat="1" ht="15.75" thickBot="1" x14ac:dyDescent="0.3">
      <c r="A45" s="47"/>
      <c r="B45" s="43" t="s">
        <v>1</v>
      </c>
      <c r="C45" s="93" t="s">
        <v>4</v>
      </c>
      <c r="D45" s="59"/>
      <c r="E45" s="18"/>
      <c r="F45" s="103"/>
      <c r="G45" s="104" t="s">
        <v>43</v>
      </c>
      <c r="H45" s="61"/>
      <c r="I45" s="105"/>
      <c r="J45" s="67"/>
      <c r="K45" s="61"/>
      <c r="L45" s="90" t="s">
        <v>16</v>
      </c>
      <c r="M45" s="87" t="s">
        <v>1</v>
      </c>
      <c r="N45" s="79">
        <v>10</v>
      </c>
      <c r="O45" s="120">
        <v>0</v>
      </c>
      <c r="P45" s="63">
        <v>100</v>
      </c>
      <c r="Q45" s="64">
        <f>+P45*N45</f>
        <v>1000</v>
      </c>
      <c r="R45" s="65">
        <f>+I45</f>
        <v>0</v>
      </c>
      <c r="S45" s="145">
        <f>+Q45*R45-15</f>
        <v>-15</v>
      </c>
      <c r="T45" s="92">
        <f>IF(Q45=0,0,-(F45*Q45)*0.25)</f>
        <v>0</v>
      </c>
      <c r="U45" s="63" t="s">
        <v>28</v>
      </c>
      <c r="V45" s="66"/>
      <c r="W45" s="132">
        <f>IF(Q45=0,0,-(Q45*F45))</f>
        <v>0</v>
      </c>
      <c r="Y45" s="157"/>
      <c r="Z45" s="157"/>
      <c r="AA45" s="157"/>
      <c r="AB45" s="157"/>
      <c r="AC45" s="157"/>
    </row>
    <row r="46" spans="1:29" s="45" customFormat="1" ht="15.75" thickTop="1" x14ac:dyDescent="0.25">
      <c r="A46" s="47"/>
      <c r="B46" s="94" t="s">
        <v>7</v>
      </c>
      <c r="C46" s="95" t="s">
        <v>3</v>
      </c>
      <c r="D46" s="106"/>
      <c r="E46" s="104" t="s">
        <v>43</v>
      </c>
      <c r="F46" s="63"/>
      <c r="G46" s="63"/>
      <c r="H46" s="54"/>
      <c r="I46" s="98"/>
      <c r="J46" s="60">
        <f>+F47-D46</f>
        <v>0</v>
      </c>
      <c r="K46" s="59"/>
      <c r="L46" s="91" t="s">
        <v>17</v>
      </c>
      <c r="M46" s="88" t="s">
        <v>0</v>
      </c>
      <c r="N46" s="79">
        <v>10</v>
      </c>
      <c r="O46" s="120">
        <v>0</v>
      </c>
      <c r="P46" s="62">
        <v>100</v>
      </c>
      <c r="Q46" s="64">
        <f>+P46*N46</f>
        <v>1000</v>
      </c>
      <c r="R46" s="65">
        <f>+H46</f>
        <v>0</v>
      </c>
      <c r="S46" s="146">
        <f>+Q46*R46-15</f>
        <v>-15</v>
      </c>
      <c r="T46" s="92">
        <f>+Q46*J46</f>
        <v>0</v>
      </c>
      <c r="U46" s="63" t="s">
        <v>12</v>
      </c>
      <c r="V46" s="66"/>
      <c r="W46" s="6">
        <f>+W44+W45+S48</f>
        <v>-45</v>
      </c>
      <c r="Y46" s="157"/>
      <c r="Z46" s="157"/>
      <c r="AA46" s="157"/>
      <c r="AB46" s="157"/>
      <c r="AC46" s="157"/>
    </row>
    <row r="47" spans="1:29" s="45" customFormat="1" ht="15.75" thickBot="1" x14ac:dyDescent="0.3">
      <c r="A47" s="47"/>
      <c r="B47" s="94" t="s">
        <v>0</v>
      </c>
      <c r="C47" s="93" t="s">
        <v>4</v>
      </c>
      <c r="D47" s="61"/>
      <c r="E47" s="61"/>
      <c r="F47" s="103"/>
      <c r="G47" s="104" t="s">
        <v>43</v>
      </c>
      <c r="H47" s="61"/>
      <c r="I47" s="105"/>
      <c r="J47" s="19"/>
      <c r="K47" s="86"/>
      <c r="L47" s="90" t="s">
        <v>18</v>
      </c>
      <c r="M47" s="89" t="s">
        <v>0</v>
      </c>
      <c r="N47" s="79">
        <v>10</v>
      </c>
      <c r="O47" s="121">
        <v>0</v>
      </c>
      <c r="P47" s="63">
        <v>100</v>
      </c>
      <c r="Q47" s="64">
        <f>+P47*N47</f>
        <v>1000</v>
      </c>
      <c r="R47" s="65">
        <f>+I47</f>
        <v>0</v>
      </c>
      <c r="S47" s="147">
        <f>+Q47*R47-15</f>
        <v>-15</v>
      </c>
      <c r="T47" s="92">
        <f>+T46+S48</f>
        <v>-45</v>
      </c>
      <c r="U47" s="63" t="s">
        <v>29</v>
      </c>
      <c r="V47" s="66"/>
      <c r="Y47" s="157"/>
      <c r="Z47" s="157"/>
      <c r="AA47" s="157"/>
      <c r="AB47" s="157"/>
      <c r="AC47" s="157"/>
    </row>
    <row r="48" spans="1:29" s="45" customFormat="1" ht="16.5" thickTop="1" thickBot="1" x14ac:dyDescent="0.3">
      <c r="A48" s="47"/>
      <c r="B48" s="84"/>
      <c r="C48" s="85"/>
      <c r="D48" s="75"/>
      <c r="E48" s="75"/>
      <c r="F48" s="75"/>
      <c r="G48" s="75"/>
      <c r="H48" s="25" t="s">
        <v>15</v>
      </c>
      <c r="I48" s="76">
        <f>+H46+I47+I44+I45</f>
        <v>0</v>
      </c>
      <c r="J48" s="83"/>
      <c r="K48" s="72"/>
      <c r="L48" s="73"/>
      <c r="M48" s="74"/>
      <c r="N48" s="78"/>
      <c r="O48" s="74"/>
      <c r="P48" s="75"/>
      <c r="Q48" s="75"/>
      <c r="R48" s="111" t="s">
        <v>56</v>
      </c>
      <c r="S48" s="148">
        <f>SUM(S44:S47)</f>
        <v>-45</v>
      </c>
      <c r="T48" s="133">
        <f>IF(S48&gt;0,"Infinity",-(T47/S48))</f>
        <v>-1</v>
      </c>
      <c r="U48" s="75" t="s">
        <v>57</v>
      </c>
      <c r="V48" s="77"/>
      <c r="Y48" s="157"/>
      <c r="Z48" s="157"/>
      <c r="AA48" s="157"/>
      <c r="AB48" s="157"/>
      <c r="AC48" s="157"/>
    </row>
    <row r="49" spans="1:29" s="45" customFormat="1" ht="15.75" thickBot="1" x14ac:dyDescent="0.3">
      <c r="A49" s="47"/>
      <c r="B49" s="99" t="s">
        <v>60</v>
      </c>
      <c r="C49" s="112"/>
      <c r="D49" s="113" t="s">
        <v>45</v>
      </c>
      <c r="E49" s="113"/>
      <c r="F49" s="170" t="s">
        <v>61</v>
      </c>
      <c r="G49" s="115">
        <v>117.7</v>
      </c>
      <c r="H49" s="118" t="s">
        <v>33</v>
      </c>
      <c r="I49" s="113"/>
      <c r="J49" s="116"/>
      <c r="K49" s="117"/>
      <c r="L49" s="80"/>
      <c r="M49" s="57"/>
      <c r="N49" s="56" t="s">
        <v>50</v>
      </c>
      <c r="O49" s="102" t="s">
        <v>51</v>
      </c>
      <c r="P49" s="82"/>
      <c r="Q49" s="81"/>
      <c r="R49" s="82"/>
      <c r="S49" s="144"/>
      <c r="T49" s="44" t="e">
        <f>IF((Q50+Q51)=0,0,+T53/-(T50+T51))</f>
        <v>#DIV/0!</v>
      </c>
      <c r="U49" s="154" t="s">
        <v>27</v>
      </c>
      <c r="V49" s="155"/>
      <c r="Y49" s="156"/>
      <c r="Z49" s="157"/>
      <c r="AA49" s="157"/>
      <c r="AB49" s="157"/>
      <c r="AC49" s="157"/>
    </row>
    <row r="50" spans="1:29" s="45" customFormat="1" x14ac:dyDescent="0.25">
      <c r="A50" s="47"/>
      <c r="B50" s="43" t="s">
        <v>1</v>
      </c>
      <c r="C50" s="93" t="s">
        <v>4</v>
      </c>
      <c r="D50" s="59"/>
      <c r="E50" s="59"/>
      <c r="F50" s="103"/>
      <c r="G50" s="104"/>
      <c r="H50" s="61"/>
      <c r="I50" s="105"/>
      <c r="J50" s="67"/>
      <c r="K50" s="61"/>
      <c r="L50" s="90" t="s">
        <v>16</v>
      </c>
      <c r="M50" s="87" t="s">
        <v>1</v>
      </c>
      <c r="N50" s="79">
        <v>10</v>
      </c>
      <c r="O50" s="119">
        <v>0</v>
      </c>
      <c r="P50" s="63">
        <v>100</v>
      </c>
      <c r="Q50" s="64">
        <f>+P50*N50</f>
        <v>1000</v>
      </c>
      <c r="R50" s="65">
        <f>+I50</f>
        <v>0</v>
      </c>
      <c r="S50" s="145">
        <v>0</v>
      </c>
      <c r="T50" s="92">
        <f>IF(Q50=0,0,-(F50*Q50)*0.25)</f>
        <v>0</v>
      </c>
      <c r="U50" s="63" t="s">
        <v>28</v>
      </c>
      <c r="V50" s="66"/>
      <c r="W50" s="50">
        <f>IF(Q50=0,0,-(Q50*F50))</f>
        <v>0</v>
      </c>
      <c r="Y50" s="157"/>
      <c r="Z50" s="157"/>
      <c r="AA50" s="157"/>
      <c r="AB50" s="157"/>
      <c r="AC50" s="157"/>
    </row>
    <row r="51" spans="1:29" s="45" customFormat="1" ht="15.75" thickBot="1" x14ac:dyDescent="0.3">
      <c r="A51" s="47"/>
      <c r="B51" s="43" t="s">
        <v>1</v>
      </c>
      <c r="C51" s="93" t="s">
        <v>4</v>
      </c>
      <c r="D51" s="59"/>
      <c r="E51" s="18"/>
      <c r="F51" s="103"/>
      <c r="G51" s="104" t="s">
        <v>43</v>
      </c>
      <c r="H51" s="61"/>
      <c r="I51" s="105"/>
      <c r="J51" s="67"/>
      <c r="K51" s="61"/>
      <c r="L51" s="90" t="s">
        <v>16</v>
      </c>
      <c r="M51" s="87" t="s">
        <v>1</v>
      </c>
      <c r="N51" s="79">
        <v>10</v>
      </c>
      <c r="O51" s="120">
        <v>0</v>
      </c>
      <c r="P51" s="63">
        <v>100</v>
      </c>
      <c r="Q51" s="64">
        <f>+P51*N51</f>
        <v>1000</v>
      </c>
      <c r="R51" s="65">
        <f>+I51</f>
        <v>0</v>
      </c>
      <c r="S51" s="145">
        <f>+Q51*R51-15</f>
        <v>-15</v>
      </c>
      <c r="T51" s="92">
        <f>IF(Q51=0,0,-(F51*Q51)*0.25)</f>
        <v>0</v>
      </c>
      <c r="U51" s="63" t="s">
        <v>28</v>
      </c>
      <c r="V51" s="66"/>
      <c r="W51" s="132">
        <f>IF(Q51=0,0,-(Q51*F51))</f>
        <v>0</v>
      </c>
      <c r="Y51" s="157"/>
      <c r="Z51" s="157"/>
      <c r="AA51" s="157"/>
      <c r="AB51" s="157"/>
      <c r="AC51" s="157"/>
    </row>
    <row r="52" spans="1:29" s="45" customFormat="1" ht="15.75" thickTop="1" x14ac:dyDescent="0.25">
      <c r="A52" s="47"/>
      <c r="B52" s="94" t="s">
        <v>7</v>
      </c>
      <c r="C52" s="95" t="s">
        <v>3</v>
      </c>
      <c r="D52" s="106"/>
      <c r="E52" s="104" t="s">
        <v>43</v>
      </c>
      <c r="F52" s="63"/>
      <c r="G52" s="63"/>
      <c r="H52" s="54"/>
      <c r="I52" s="98"/>
      <c r="J52" s="60">
        <f>+F53-D52</f>
        <v>0</v>
      </c>
      <c r="K52" s="59"/>
      <c r="L52" s="91" t="s">
        <v>17</v>
      </c>
      <c r="M52" s="88" t="s">
        <v>0</v>
      </c>
      <c r="N52" s="79">
        <v>10</v>
      </c>
      <c r="O52" s="120">
        <v>0</v>
      </c>
      <c r="P52" s="62">
        <v>100</v>
      </c>
      <c r="Q52" s="64">
        <f>+P52*N52</f>
        <v>1000</v>
      </c>
      <c r="R52" s="65">
        <f>+H52</f>
        <v>0</v>
      </c>
      <c r="S52" s="146">
        <f>+Q52*R52-15</f>
        <v>-15</v>
      </c>
      <c r="T52" s="92">
        <f>+Q52*J52</f>
        <v>0</v>
      </c>
      <c r="U52" s="63" t="s">
        <v>12</v>
      </c>
      <c r="V52" s="66"/>
      <c r="W52" s="6">
        <f>+W50+W51+S54</f>
        <v>-45</v>
      </c>
      <c r="Y52" s="157"/>
      <c r="Z52" s="157"/>
      <c r="AA52" s="157"/>
      <c r="AB52" s="157"/>
      <c r="AC52" s="157"/>
    </row>
    <row r="53" spans="1:29" s="45" customFormat="1" ht="15.75" thickBot="1" x14ac:dyDescent="0.3">
      <c r="A53" s="47"/>
      <c r="B53" s="94" t="s">
        <v>0</v>
      </c>
      <c r="C53" s="93" t="s">
        <v>4</v>
      </c>
      <c r="D53" s="61"/>
      <c r="E53" s="61"/>
      <c r="F53" s="103"/>
      <c r="G53" s="104" t="s">
        <v>43</v>
      </c>
      <c r="H53" s="61"/>
      <c r="I53" s="105"/>
      <c r="J53" s="19"/>
      <c r="K53" s="86"/>
      <c r="L53" s="90" t="s">
        <v>18</v>
      </c>
      <c r="M53" s="89" t="s">
        <v>0</v>
      </c>
      <c r="N53" s="79">
        <v>10</v>
      </c>
      <c r="O53" s="121">
        <v>0</v>
      </c>
      <c r="P53" s="63">
        <v>100</v>
      </c>
      <c r="Q53" s="64">
        <f>+P53*N53</f>
        <v>1000</v>
      </c>
      <c r="R53" s="65">
        <f>+I53</f>
        <v>0</v>
      </c>
      <c r="S53" s="147">
        <f>+Q53*R53-15</f>
        <v>-15</v>
      </c>
      <c r="T53" s="92">
        <f>+T52+S54</f>
        <v>-45</v>
      </c>
      <c r="U53" s="63" t="s">
        <v>29</v>
      </c>
      <c r="V53" s="66"/>
      <c r="Y53" s="157"/>
      <c r="Z53" s="157"/>
      <c r="AA53" s="157"/>
      <c r="AB53" s="157"/>
      <c r="AC53" s="157"/>
    </row>
    <row r="54" spans="1:29" s="45" customFormat="1" ht="16.5" thickTop="1" thickBot="1" x14ac:dyDescent="0.3">
      <c r="A54" s="47"/>
      <c r="B54" s="84"/>
      <c r="C54" s="85"/>
      <c r="D54" s="75"/>
      <c r="E54" s="75"/>
      <c r="F54" s="75"/>
      <c r="G54" s="75"/>
      <c r="H54" s="25" t="s">
        <v>15</v>
      </c>
      <c r="I54" s="76">
        <f>+H52+I53+I50+I51</f>
        <v>0</v>
      </c>
      <c r="J54" s="83"/>
      <c r="K54" s="72"/>
      <c r="L54" s="73"/>
      <c r="M54" s="74"/>
      <c r="N54" s="78"/>
      <c r="O54" s="74"/>
      <c r="P54" s="75"/>
      <c r="Q54" s="75"/>
      <c r="R54" s="111" t="s">
        <v>56</v>
      </c>
      <c r="S54" s="148">
        <f>SUM(S50:S53)</f>
        <v>-45</v>
      </c>
      <c r="T54" s="133">
        <f>IF(S54&gt;0,"Infinity",-(T53/S54))</f>
        <v>-1</v>
      </c>
      <c r="U54" s="75" t="s">
        <v>57</v>
      </c>
      <c r="V54" s="77"/>
      <c r="Y54" s="157"/>
      <c r="Z54" s="157"/>
      <c r="AA54" s="157"/>
      <c r="AB54" s="157"/>
      <c r="AC54" s="157"/>
    </row>
    <row r="55" spans="1:29" x14ac:dyDescent="0.25">
      <c r="Q55" s="9"/>
    </row>
    <row r="56" spans="1:29" x14ac:dyDescent="0.25">
      <c r="Q56" s="9"/>
    </row>
    <row r="57" spans="1:29" x14ac:dyDescent="0.25">
      <c r="Q57" s="9"/>
    </row>
    <row r="58" spans="1:29" x14ac:dyDescent="0.25">
      <c r="Q58" s="9"/>
    </row>
    <row r="59" spans="1:29" x14ac:dyDescent="0.25">
      <c r="Q59" s="9"/>
    </row>
    <row r="60" spans="1:29" x14ac:dyDescent="0.25">
      <c r="Q60" s="9"/>
    </row>
    <row r="61" spans="1:29" x14ac:dyDescent="0.25">
      <c r="Q61" s="9"/>
    </row>
    <row r="62" spans="1:29" x14ac:dyDescent="0.25">
      <c r="Q62" s="9"/>
    </row>
    <row r="63" spans="1:29" x14ac:dyDescent="0.25">
      <c r="Q63" s="9"/>
    </row>
    <row r="64" spans="1:29" x14ac:dyDescent="0.25">
      <c r="Q64" s="9"/>
    </row>
    <row r="65" spans="17:17" x14ac:dyDescent="0.25">
      <c r="Q65" s="9"/>
    </row>
    <row r="66" spans="17:17" x14ac:dyDescent="0.25">
      <c r="Q66" s="9"/>
    </row>
    <row r="67" spans="17:17" x14ac:dyDescent="0.25">
      <c r="Q67" s="9"/>
    </row>
    <row r="68" spans="17:17" x14ac:dyDescent="0.25">
      <c r="Q68" s="9"/>
    </row>
    <row r="69" spans="17:17" x14ac:dyDescent="0.25">
      <c r="Q69" s="9"/>
    </row>
    <row r="70" spans="17:17" x14ac:dyDescent="0.25">
      <c r="Q70" s="9"/>
    </row>
    <row r="71" spans="17:17" x14ac:dyDescent="0.25">
      <c r="Q71" s="9"/>
    </row>
    <row r="72" spans="17:17" x14ac:dyDescent="0.25">
      <c r="Q72" s="9"/>
    </row>
    <row r="73" spans="17:17" x14ac:dyDescent="0.25">
      <c r="Q73" s="9"/>
    </row>
    <row r="74" spans="17:17" x14ac:dyDescent="0.25">
      <c r="Q74" s="9"/>
    </row>
    <row r="75" spans="17:17" x14ac:dyDescent="0.25">
      <c r="Q75" s="9"/>
    </row>
    <row r="76" spans="17:17" x14ac:dyDescent="0.25">
      <c r="Q76" s="9"/>
    </row>
    <row r="77" spans="17:17" x14ac:dyDescent="0.25">
      <c r="Q77" s="9"/>
    </row>
    <row r="78" spans="17:17" x14ac:dyDescent="0.25">
      <c r="Q78" s="9"/>
    </row>
    <row r="79" spans="17:17" x14ac:dyDescent="0.25">
      <c r="Q79" s="9"/>
    </row>
    <row r="80" spans="17:17" x14ac:dyDescent="0.25">
      <c r="Q80" s="9"/>
    </row>
    <row r="81" spans="17:17" x14ac:dyDescent="0.25">
      <c r="Q81" s="9"/>
    </row>
    <row r="82" spans="17:17" x14ac:dyDescent="0.25">
      <c r="Q82" s="9"/>
    </row>
    <row r="83" spans="17:17" x14ac:dyDescent="0.25">
      <c r="Q83" s="9"/>
    </row>
    <row r="84" spans="17:17" x14ac:dyDescent="0.25">
      <c r="Q84" s="9"/>
    </row>
    <row r="85" spans="17:17" x14ac:dyDescent="0.25">
      <c r="Q85" s="9"/>
    </row>
    <row r="86" spans="17:17" x14ac:dyDescent="0.25">
      <c r="Q86" s="9"/>
    </row>
    <row r="87" spans="17:17" x14ac:dyDescent="0.25">
      <c r="Q87" s="9"/>
    </row>
    <row r="88" spans="17:17" x14ac:dyDescent="0.25">
      <c r="Q88" s="9"/>
    </row>
    <row r="89" spans="17:17" x14ac:dyDescent="0.25">
      <c r="Q89" s="9"/>
    </row>
    <row r="90" spans="17:17" x14ac:dyDescent="0.25">
      <c r="Q90" s="9"/>
    </row>
    <row r="91" spans="17:17" x14ac:dyDescent="0.25">
      <c r="Q91" s="9"/>
    </row>
    <row r="92" spans="17:17" x14ac:dyDescent="0.25">
      <c r="Q92" s="9"/>
    </row>
    <row r="93" spans="17:17" x14ac:dyDescent="0.25">
      <c r="Q93" s="9"/>
    </row>
    <row r="94" spans="17:17" x14ac:dyDescent="0.25">
      <c r="Q94" s="9"/>
    </row>
    <row r="95" spans="17:17" x14ac:dyDescent="0.25">
      <c r="Q95" s="9"/>
    </row>
    <row r="96" spans="17:17" x14ac:dyDescent="0.25">
      <c r="Q96" s="9"/>
    </row>
    <row r="97" spans="17:17" x14ac:dyDescent="0.25">
      <c r="Q97" s="9"/>
    </row>
    <row r="98" spans="17:17" x14ac:dyDescent="0.25">
      <c r="Q98" s="9"/>
    </row>
    <row r="99" spans="17:17" x14ac:dyDescent="0.25">
      <c r="Q99" s="9"/>
    </row>
    <row r="100" spans="17:17" x14ac:dyDescent="0.25">
      <c r="Q100" s="9"/>
    </row>
    <row r="101" spans="17:17" x14ac:dyDescent="0.25">
      <c r="Q101" s="9"/>
    </row>
    <row r="102" spans="17:17" x14ac:dyDescent="0.25">
      <c r="Q102" s="9"/>
    </row>
    <row r="103" spans="17:17" x14ac:dyDescent="0.25">
      <c r="Q103" s="9"/>
    </row>
    <row r="104" spans="17:17" x14ac:dyDescent="0.25">
      <c r="Q104" s="9"/>
    </row>
    <row r="105" spans="17:17" x14ac:dyDescent="0.25">
      <c r="Q105" s="9"/>
    </row>
    <row r="106" spans="17:17" x14ac:dyDescent="0.25">
      <c r="Q106" s="9"/>
    </row>
    <row r="107" spans="17:17" x14ac:dyDescent="0.25">
      <c r="Q107" s="9"/>
    </row>
    <row r="108" spans="17:17" x14ac:dyDescent="0.25">
      <c r="Q108" s="9"/>
    </row>
    <row r="109" spans="17:17" x14ac:dyDescent="0.25">
      <c r="Q109" s="9"/>
    </row>
    <row r="110" spans="17:17" x14ac:dyDescent="0.25">
      <c r="Q110" s="9"/>
    </row>
    <row r="111" spans="17:17" x14ac:dyDescent="0.25">
      <c r="Q111" s="9"/>
    </row>
    <row r="112" spans="17:17" x14ac:dyDescent="0.25">
      <c r="Q112" s="9"/>
    </row>
    <row r="113" spans="17:17" x14ac:dyDescent="0.25">
      <c r="Q113" s="9"/>
    </row>
    <row r="114" spans="17:17" x14ac:dyDescent="0.25">
      <c r="Q114" s="9"/>
    </row>
    <row r="115" spans="17:17" x14ac:dyDescent="0.25">
      <c r="Q115" s="9"/>
    </row>
    <row r="116" spans="17:17" x14ac:dyDescent="0.25">
      <c r="Q116" s="9"/>
    </row>
    <row r="117" spans="17:17" x14ac:dyDescent="0.25">
      <c r="Q117" s="9"/>
    </row>
    <row r="118" spans="17:17" x14ac:dyDescent="0.25">
      <c r="Q118" s="9"/>
    </row>
    <row r="119" spans="17:17" x14ac:dyDescent="0.25">
      <c r="Q119" s="9"/>
    </row>
    <row r="120" spans="17:17" x14ac:dyDescent="0.25">
      <c r="Q120" s="9"/>
    </row>
    <row r="121" spans="17:17" x14ac:dyDescent="0.25">
      <c r="Q121" s="9"/>
    </row>
    <row r="122" spans="17:17" x14ac:dyDescent="0.25">
      <c r="Q122" s="9"/>
    </row>
    <row r="123" spans="17:17" x14ac:dyDescent="0.25">
      <c r="Q123" s="9"/>
    </row>
    <row r="124" spans="17:17" x14ac:dyDescent="0.25">
      <c r="Q124" s="9"/>
    </row>
    <row r="125" spans="17:17" x14ac:dyDescent="0.25">
      <c r="Q125" s="9"/>
    </row>
    <row r="126" spans="17:17" x14ac:dyDescent="0.25">
      <c r="Q126" s="9"/>
    </row>
    <row r="127" spans="17:17" x14ac:dyDescent="0.25">
      <c r="Q127" s="9"/>
    </row>
    <row r="128" spans="17:17" x14ac:dyDescent="0.25">
      <c r="Q128" s="9"/>
    </row>
    <row r="129" spans="17:17" x14ac:dyDescent="0.25">
      <c r="Q129" s="9"/>
    </row>
    <row r="130" spans="17:17" x14ac:dyDescent="0.25">
      <c r="Q130" s="9"/>
    </row>
    <row r="131" spans="17:17" x14ac:dyDescent="0.25">
      <c r="Q131" s="9"/>
    </row>
    <row r="132" spans="17:17" x14ac:dyDescent="0.25">
      <c r="Q132" s="9"/>
    </row>
    <row r="133" spans="17:17" x14ac:dyDescent="0.25">
      <c r="Q133" s="9"/>
    </row>
    <row r="134" spans="17:17" x14ac:dyDescent="0.25">
      <c r="Q134" s="9"/>
    </row>
    <row r="135" spans="17:17" x14ac:dyDescent="0.25">
      <c r="Q135" s="9"/>
    </row>
    <row r="136" spans="17:17" x14ac:dyDescent="0.25">
      <c r="Q136" s="9"/>
    </row>
    <row r="137" spans="17:17" x14ac:dyDescent="0.25">
      <c r="Q137" s="9"/>
    </row>
    <row r="138" spans="17:17" x14ac:dyDescent="0.25">
      <c r="Q138" s="9"/>
    </row>
    <row r="139" spans="17:17" x14ac:dyDescent="0.25">
      <c r="Q139" s="9"/>
    </row>
    <row r="140" spans="17:17" x14ac:dyDescent="0.25">
      <c r="Q140" s="9"/>
    </row>
    <row r="141" spans="17:17" x14ac:dyDescent="0.25">
      <c r="Q141" s="9"/>
    </row>
    <row r="142" spans="17:17" x14ac:dyDescent="0.25">
      <c r="Q142" s="9"/>
    </row>
    <row r="143" spans="17:17" x14ac:dyDescent="0.25">
      <c r="Q143" s="9"/>
    </row>
    <row r="144" spans="17:17" x14ac:dyDescent="0.25">
      <c r="Q144" s="9"/>
    </row>
    <row r="145" spans="17:17" x14ac:dyDescent="0.25">
      <c r="Q145" s="9"/>
    </row>
    <row r="146" spans="17:17" x14ac:dyDescent="0.25">
      <c r="Q146" s="9"/>
    </row>
    <row r="147" spans="17:17" x14ac:dyDescent="0.25">
      <c r="Q147" s="9"/>
    </row>
    <row r="148" spans="17:17" x14ac:dyDescent="0.25">
      <c r="Q148" s="9"/>
    </row>
    <row r="149" spans="17:17" x14ac:dyDescent="0.25">
      <c r="Q149" s="9"/>
    </row>
    <row r="150" spans="17:17" x14ac:dyDescent="0.25">
      <c r="Q150" s="9"/>
    </row>
    <row r="151" spans="17:17" x14ac:dyDescent="0.25">
      <c r="Q151" s="9"/>
    </row>
    <row r="152" spans="17:17" x14ac:dyDescent="0.25">
      <c r="Q152" s="9"/>
    </row>
    <row r="153" spans="17:17" x14ac:dyDescent="0.25">
      <c r="Q153" s="9"/>
    </row>
    <row r="154" spans="17:17" x14ac:dyDescent="0.25">
      <c r="Q154" s="9"/>
    </row>
    <row r="155" spans="17:17" x14ac:dyDescent="0.25">
      <c r="Q155" s="9"/>
    </row>
    <row r="156" spans="17:17" x14ac:dyDescent="0.25">
      <c r="Q156" s="9"/>
    </row>
    <row r="157" spans="17:17" x14ac:dyDescent="0.25">
      <c r="Q157" s="9"/>
    </row>
    <row r="158" spans="17:17" x14ac:dyDescent="0.25">
      <c r="Q158" s="9"/>
    </row>
    <row r="159" spans="17:17" x14ac:dyDescent="0.25">
      <c r="Q159" s="9"/>
    </row>
    <row r="160" spans="17:17" x14ac:dyDescent="0.25">
      <c r="Q160" s="9"/>
    </row>
    <row r="161" spans="17:17" x14ac:dyDescent="0.25">
      <c r="Q161" s="9"/>
    </row>
    <row r="162" spans="17:17" x14ac:dyDescent="0.25">
      <c r="Q162" s="9"/>
    </row>
    <row r="163" spans="17:17" x14ac:dyDescent="0.25">
      <c r="Q163" s="9"/>
    </row>
    <row r="164" spans="17:17" x14ac:dyDescent="0.25">
      <c r="Q164" s="9"/>
    </row>
    <row r="165" spans="17:17" x14ac:dyDescent="0.25">
      <c r="Q165" s="9"/>
    </row>
    <row r="166" spans="17:17" x14ac:dyDescent="0.25">
      <c r="Q166" s="9"/>
    </row>
    <row r="167" spans="17:17" x14ac:dyDescent="0.25">
      <c r="Q167" s="9"/>
    </row>
    <row r="168" spans="17:17" x14ac:dyDescent="0.25">
      <c r="Q168" s="9"/>
    </row>
    <row r="169" spans="17:17" x14ac:dyDescent="0.25">
      <c r="Q169" s="9"/>
    </row>
    <row r="170" spans="17:17" x14ac:dyDescent="0.25">
      <c r="Q170" s="9"/>
    </row>
    <row r="171" spans="17:17" x14ac:dyDescent="0.25">
      <c r="Q171" s="9"/>
    </row>
    <row r="172" spans="17:17" x14ac:dyDescent="0.25">
      <c r="Q172" s="9"/>
    </row>
    <row r="173" spans="17:17" x14ac:dyDescent="0.25">
      <c r="Q173" s="9"/>
    </row>
    <row r="174" spans="17:17" x14ac:dyDescent="0.25">
      <c r="Q174" s="9"/>
    </row>
    <row r="175" spans="17:17" x14ac:dyDescent="0.25">
      <c r="Q175" s="9"/>
    </row>
    <row r="176" spans="17:17" x14ac:dyDescent="0.25">
      <c r="Q176" s="9"/>
    </row>
  </sheetData>
  <mergeCells count="21">
    <mergeCell ref="S1:V2"/>
    <mergeCell ref="P1:P2"/>
    <mergeCell ref="Q1:Q2"/>
    <mergeCell ref="O1:O2"/>
    <mergeCell ref="N1:N2"/>
    <mergeCell ref="R1:R2"/>
    <mergeCell ref="U18:V18"/>
    <mergeCell ref="Y11:AC16"/>
    <mergeCell ref="AE11:AL16"/>
    <mergeCell ref="U25:V25"/>
    <mergeCell ref="U5:V5"/>
    <mergeCell ref="Y5:AC10"/>
    <mergeCell ref="AE5:AL10"/>
    <mergeCell ref="Y18:AC23"/>
    <mergeCell ref="U11:V11"/>
    <mergeCell ref="U43:V43"/>
    <mergeCell ref="Y43:AC48"/>
    <mergeCell ref="U49:V49"/>
    <mergeCell ref="Y49:AC54"/>
    <mergeCell ref="Y25:AC30"/>
    <mergeCell ref="Y32:AC37"/>
  </mergeCells>
  <hyperlinks>
    <hyperlink ref="F43" r:id="rId1"/>
    <hyperlink ref="F49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Broussard</dc:creator>
  <cp:lastModifiedBy>Clay Broussard</cp:lastModifiedBy>
  <cp:lastPrinted>2015-11-02T20:42:34Z</cp:lastPrinted>
  <dcterms:created xsi:type="dcterms:W3CDTF">2015-10-09T21:16:56Z</dcterms:created>
  <dcterms:modified xsi:type="dcterms:W3CDTF">2016-11-02T14:03:31Z</dcterms:modified>
</cp:coreProperties>
</file>